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430" activeTab="3"/>
  </bookViews>
  <sheets>
    <sheet name="сср" sheetId="1" r:id="rId1"/>
    <sheet name="титул" sheetId="5" r:id="rId2"/>
    <sheet name="пояснительная" sheetId="7" r:id="rId3"/>
    <sheet name="Ведомость труд" sheetId="9" r:id="rId4"/>
  </sheets>
  <calcPr calcId="162913" fullPrecision="0"/>
</workbook>
</file>

<file path=xl/calcChain.xml><?xml version="1.0" encoding="utf-8"?>
<calcChain xmlns="http://schemas.openxmlformats.org/spreadsheetml/2006/main">
  <c r="H26" i="1" l="1"/>
  <c r="H20" i="1"/>
  <c r="H31" i="1"/>
  <c r="J99" i="1" l="1"/>
  <c r="J98" i="1" l="1"/>
  <c r="K26" i="1"/>
  <c r="H21" i="1"/>
  <c r="C19" i="9"/>
  <c r="C18" i="9"/>
  <c r="C17" i="9"/>
  <c r="C16" i="9"/>
  <c r="J28" i="1"/>
  <c r="I28" i="1"/>
  <c r="K27" i="1"/>
  <c r="J24" i="1"/>
  <c r="I24" i="1"/>
  <c r="H24" i="1"/>
  <c r="K23" i="1"/>
  <c r="K24" i="1" s="1"/>
  <c r="J21" i="1"/>
  <c r="I21" i="1"/>
  <c r="H28" i="1" l="1"/>
  <c r="K28" i="1"/>
  <c r="K20" i="1"/>
  <c r="K21" i="1" s="1"/>
  <c r="G41" i="1" l="1"/>
  <c r="N17" i="7" l="1"/>
  <c r="N18" i="7"/>
  <c r="C21" i="9"/>
  <c r="C20" i="9"/>
  <c r="A92" i="1"/>
  <c r="J100" i="1" l="1"/>
  <c r="I102" i="1"/>
  <c r="K99" i="1"/>
  <c r="K98" i="1"/>
  <c r="H102" i="1" l="1"/>
  <c r="H104" i="1"/>
  <c r="I104" i="1"/>
  <c r="K100" i="1" l="1"/>
  <c r="J101" i="1" l="1"/>
  <c r="K101" i="1" l="1"/>
  <c r="K102" i="1" s="1"/>
  <c r="J102" i="1"/>
  <c r="J103" i="1" l="1"/>
  <c r="K103" i="1" s="1"/>
  <c r="K104" i="1" l="1"/>
  <c r="J104" i="1"/>
  <c r="J32" i="1" l="1"/>
  <c r="J33" i="1" s="1"/>
  <c r="I32" i="1"/>
  <c r="I33" i="1" s="1"/>
  <c r="K31" i="1"/>
  <c r="A1" i="9"/>
  <c r="A3" i="7" l="1"/>
  <c r="A91" i="1"/>
  <c r="A83" i="1"/>
  <c r="H116" i="1"/>
  <c r="I21" i="5" s="1"/>
  <c r="C116" i="1"/>
  <c r="G106" i="1"/>
  <c r="F88" i="1"/>
  <c r="I42" i="1"/>
  <c r="F7" i="1"/>
  <c r="A7" i="5"/>
  <c r="B12" i="5"/>
  <c r="J42" i="1"/>
  <c r="K30" i="1" l="1"/>
  <c r="K32" i="1" s="1"/>
  <c r="K33" i="1" s="1"/>
  <c r="H32" i="1"/>
  <c r="H33" i="1" s="1"/>
  <c r="I39" i="1"/>
  <c r="I43" i="1" s="1"/>
  <c r="I49" i="1" s="1"/>
  <c r="J39" i="1"/>
  <c r="J43" i="1" s="1"/>
  <c r="J49" i="1" s="1"/>
  <c r="J105" i="1" l="1"/>
  <c r="I51" i="1"/>
  <c r="I52" i="1" s="1"/>
  <c r="H37" i="1"/>
  <c r="O23" i="9"/>
  <c r="K34" i="1" s="1"/>
  <c r="K45" i="1" s="1"/>
  <c r="L23" i="9"/>
  <c r="K35" i="1" s="1"/>
  <c r="K46" i="1" s="1"/>
  <c r="J48" i="1"/>
  <c r="I48" i="1"/>
  <c r="H38" i="1" l="1"/>
  <c r="H39" i="1" s="1"/>
  <c r="H41" i="1" s="1"/>
  <c r="G29" i="9" s="1"/>
  <c r="L29" i="9" s="1"/>
  <c r="K37" i="1"/>
  <c r="K38" i="1" s="1"/>
  <c r="G26" i="9"/>
  <c r="L26" i="9" s="1"/>
  <c r="G27" i="9"/>
  <c r="O27" i="9" s="1"/>
  <c r="I105" i="1"/>
  <c r="I108" i="1" s="1"/>
  <c r="I110" i="1" s="1"/>
  <c r="K39" i="1" l="1"/>
  <c r="K41" i="1"/>
  <c r="K42" i="1" s="1"/>
  <c r="H42" i="1"/>
  <c r="H43" i="1" s="1"/>
  <c r="H49" i="1" s="1"/>
  <c r="G30" i="9"/>
  <c r="O30" i="9" s="1"/>
  <c r="O32" i="9" s="1"/>
  <c r="N9" i="9" s="1"/>
  <c r="L32" i="9"/>
  <c r="N8" i="9" s="1"/>
  <c r="I112" i="1"/>
  <c r="I113" i="1" s="1"/>
  <c r="F24" i="7" l="1"/>
  <c r="K43" i="1"/>
  <c r="H51" i="1"/>
  <c r="H52" i="1" s="1"/>
  <c r="H48" i="1"/>
  <c r="K48" i="1" l="1"/>
  <c r="K49" i="1"/>
  <c r="J50" i="1" s="1"/>
  <c r="J51" i="1" s="1"/>
  <c r="J52" i="1" s="1"/>
  <c r="H105" i="1"/>
  <c r="H108" i="1" s="1"/>
  <c r="K50" i="1" l="1"/>
  <c r="K105" i="1"/>
  <c r="J106" i="1" s="1"/>
  <c r="H110" i="1"/>
  <c r="H112" i="1"/>
  <c r="H113" i="1" s="1"/>
  <c r="K51" i="1" l="1"/>
  <c r="K52" i="1" s="1"/>
  <c r="E5" i="1" s="1"/>
  <c r="E7" i="1"/>
  <c r="F23" i="7"/>
  <c r="J107" i="1"/>
  <c r="K107" i="1" s="1"/>
  <c r="K106" i="1"/>
  <c r="J108" i="1" l="1"/>
  <c r="K108" i="1" s="1"/>
  <c r="J109" i="1" s="1"/>
  <c r="K109" i="1" s="1"/>
  <c r="K110" i="1" s="1"/>
  <c r="J111" i="1" s="1"/>
  <c r="K111" i="1" s="1"/>
  <c r="E88" i="1" s="1"/>
  <c r="J110" i="1" l="1"/>
  <c r="J112" i="1" s="1"/>
  <c r="J113" i="1" s="1"/>
  <c r="K112" i="1"/>
  <c r="K113" i="1" s="1"/>
  <c r="F22" i="7" l="1"/>
  <c r="H17" i="5"/>
  <c r="E86" i="1"/>
  <c r="F25" i="7"/>
</calcChain>
</file>

<file path=xl/sharedStrings.xml><?xml version="1.0" encoding="utf-8"?>
<sst xmlns="http://schemas.openxmlformats.org/spreadsheetml/2006/main" count="194" uniqueCount="142">
  <si>
    <t xml:space="preserve">       в том числе:</t>
  </si>
  <si>
    <t>тыс. тенге</t>
  </si>
  <si>
    <t xml:space="preserve"> налог на добавленную стоимость:  </t>
  </si>
  <si>
    <t xml:space="preserve">                              ИТОГО ПО ГЛАВАМ 1-7:</t>
  </si>
  <si>
    <t xml:space="preserve">                              ИТОГО ПО ГЛАВЕ 8: </t>
  </si>
  <si>
    <t xml:space="preserve">                              ИТОГО ПО ГЛАВАМ 1-8:</t>
  </si>
  <si>
    <t xml:space="preserve">                              ИТОГО ПО ГЛАВЕ 9:  </t>
  </si>
  <si>
    <t xml:space="preserve">        "УТВЕРЖДЕН"</t>
  </si>
  <si>
    <t xml:space="preserve"> сводный сметный расчет в сумме</t>
  </si>
  <si>
    <t xml:space="preserve">                              ИТОГО ПО СМЕТНОМУ РАСЧЕТУ:</t>
  </si>
  <si>
    <t xml:space="preserve">                     (наименование организации)</t>
  </si>
  <si>
    <t xml:space="preserve"> тыс. тенге</t>
  </si>
  <si>
    <t>Нормативная трудоемкость</t>
  </si>
  <si>
    <t>Нормативная</t>
  </si>
  <si>
    <t>Сметная</t>
  </si>
  <si>
    <t>п/п</t>
  </si>
  <si>
    <t>ИТОГО</t>
  </si>
  <si>
    <t xml:space="preserve">                                                                                                                         </t>
  </si>
  <si>
    <t xml:space="preserve">                      </t>
  </si>
  <si>
    <t xml:space="preserve">                             </t>
  </si>
  <si>
    <t>Рабочий   проект</t>
  </si>
  <si>
    <t xml:space="preserve">СМЕТНЫЙ  РАСЧЕТ СТОИМОСТИ СТРОИТЕЛЬСТВА  </t>
  </si>
  <si>
    <t>смет</t>
  </si>
  <si>
    <t xml:space="preserve">  сметный расчет в сумме</t>
  </si>
  <si>
    <t xml:space="preserve">Сметная заработная плата </t>
  </si>
  <si>
    <t xml:space="preserve">Нормативная трудоемкость, чел-ч </t>
  </si>
  <si>
    <t>ВРЕМЕННЫЕ ЗДАНИЯ И СООРУЖЕНИЯ</t>
  </si>
  <si>
    <t>№№ п/п</t>
  </si>
  <si>
    <t>Номера смет и расчетов</t>
  </si>
  <si>
    <t>Наименование</t>
  </si>
  <si>
    <t>Сметная стоимость, тыс.тенге</t>
  </si>
  <si>
    <t>Общая сметная стоимость, тыс.тенге</t>
  </si>
  <si>
    <t>стрительно-монтажных работ</t>
  </si>
  <si>
    <t>оборудования, мебели</t>
  </si>
  <si>
    <t>прочие работы и затраты</t>
  </si>
  <si>
    <t>2</t>
  </si>
  <si>
    <t xml:space="preserve">СМЕТНАЯ СТОИМОСТЬ  :  </t>
  </si>
  <si>
    <t>7-1</t>
  </si>
  <si>
    <t xml:space="preserve">                              ИТОГО ПО ГЛАВЕ  7 :</t>
  </si>
  <si>
    <t>ГЛАВА 7. БЛАГОУСТРОЙСТВО И ОЗЕЛЕНЕНИЕ ТЕРРИТОРИИ</t>
  </si>
  <si>
    <t>ГЛАВА 8. ВРЕМЕННЫЕ ЗДАНИЯ И СООРУЖЕНИЯ</t>
  </si>
  <si>
    <t xml:space="preserve">    </t>
  </si>
  <si>
    <t>ВСЕГО ПО СМЕТНОМУ РАСЧЕТУ:</t>
  </si>
  <si>
    <t>Благоустройство</t>
  </si>
  <si>
    <t xml:space="preserve">СВОДНЫЙ  СМЕТНЫЙ  РАСЧЕТ СТОИМОСТИ СТРОИТЕЛЬСТВА </t>
  </si>
  <si>
    <t>С М Е Т Н А Я  Д О К У М Е Н Т А Ц И Я</t>
  </si>
  <si>
    <t xml:space="preserve"> ИНВ. N   :</t>
  </si>
  <si>
    <t xml:space="preserve">ОБЪЕКТ N :         </t>
  </si>
  <si>
    <t>Авторский надзор</t>
  </si>
  <si>
    <t xml:space="preserve">И Т О Г О </t>
  </si>
  <si>
    <t>НДС (12%)</t>
  </si>
  <si>
    <t xml:space="preserve">ВСЕГО ПО СВОДНОМУ СМЕТНОМУ РАСЧЕТУ.:    </t>
  </si>
  <si>
    <t>ДИРЕКТОР</t>
  </si>
  <si>
    <t>Услуги инженера (технадзора)</t>
  </si>
  <si>
    <t>Проектные работы</t>
  </si>
  <si>
    <t>Стоимость госэкспертизы</t>
  </si>
  <si>
    <t>По состоянию на ___________201__г</t>
  </si>
  <si>
    <r>
      <t xml:space="preserve">ТОМ  III  </t>
    </r>
    <r>
      <rPr>
        <sz val="14"/>
        <rFont val="Times New Roman Cyr"/>
        <charset val="204"/>
      </rPr>
      <t/>
    </r>
  </si>
  <si>
    <t xml:space="preserve">                                </t>
  </si>
  <si>
    <t xml:space="preserve">И Т О Г О :  </t>
  </si>
  <si>
    <t xml:space="preserve">                              ИТОГО ПО ГЛАВАМ 1-9:</t>
  </si>
  <si>
    <t>По состоянию на '_______'_____________20___г</t>
  </si>
  <si>
    <t>ГЛАВА 9. ДОПОЛНИТЕЛЬНЫЕ ЗАТРАТЫ НА СТРОИТЕЛЬСТВО</t>
  </si>
  <si>
    <t>НДЗ РК 8.04-06-2015</t>
  </si>
  <si>
    <t>НДЗ РК 8.04-05-2015</t>
  </si>
  <si>
    <t>Протокол заседания РБК РК №37 от 27.08.2014г.</t>
  </si>
  <si>
    <t>Резерв средств заказчика на непредвиденные работы и затраты (2%)</t>
  </si>
  <si>
    <t>ПОЯСНИТЕЛЬНАЯ ЗАПИСКА</t>
  </si>
  <si>
    <t>к сметной документации по рабочему проекту</t>
  </si>
  <si>
    <t xml:space="preserve">    Сметная документация составлена в соответствии с РСНБ РК 2015 «Методика определения сметной стоимости строительства в Республике Казахстан».</t>
  </si>
  <si>
    <t xml:space="preserve">     При составлении смет на строительство объекта применены:</t>
  </si>
  <si>
    <r>
      <t xml:space="preserve">     ·</t>
    </r>
    <r>
      <rPr>
        <b/>
        <sz val="7"/>
        <rFont val="Times New Roman"/>
        <family val="1"/>
        <charset val="204"/>
      </rPr>
      <t> </t>
    </r>
    <r>
      <rPr>
        <sz val="7"/>
        <rFont val="Times New Roman"/>
        <family val="1"/>
        <charset val="204"/>
      </rPr>
      <t xml:space="preserve">       </t>
    </r>
    <r>
      <rPr>
        <sz val="12"/>
        <rFont val="Times New Roman"/>
        <family val="1"/>
        <charset val="204"/>
      </rPr>
      <t>сборники сметных цен на материалы, изделия и конструкции;</t>
    </r>
  </si>
  <si>
    <r>
      <t xml:space="preserve">    </t>
    </r>
    <r>
      <rPr>
        <b/>
        <sz val="12"/>
        <rFont val="Times New Roman"/>
        <family val="1"/>
        <charset val="204"/>
      </rPr>
      <t xml:space="preserve"> ·</t>
    </r>
    <r>
      <rPr>
        <b/>
        <sz val="7"/>
        <rFont val="Times New Roman"/>
        <family val="1"/>
        <charset val="204"/>
      </rPr>
      <t> </t>
    </r>
    <r>
      <rPr>
        <sz val="7"/>
        <rFont val="Times New Roman"/>
        <family val="1"/>
        <charset val="204"/>
      </rPr>
      <t xml:space="preserve">       </t>
    </r>
    <r>
      <rPr>
        <sz val="12"/>
        <rFont val="Times New Roman"/>
        <family val="1"/>
        <charset val="204"/>
      </rPr>
      <t>сборники сметных цен и расценок на строительные работы;</t>
    </r>
  </si>
  <si>
    <r>
      <t xml:space="preserve">    </t>
    </r>
    <r>
      <rPr>
        <b/>
        <sz val="12"/>
        <rFont val="Times New Roman"/>
        <family val="1"/>
        <charset val="204"/>
      </rPr>
      <t xml:space="preserve"> ·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сборник сметных цен на перевозки грузов для строительства;</t>
    </r>
  </si>
  <si>
    <t xml:space="preserve">     При определении сметной стоимости капитального ремонта приняты:</t>
  </si>
  <si>
    <t>%</t>
  </si>
  <si>
    <r>
      <t xml:space="preserve">     ·</t>
    </r>
    <r>
      <rPr>
        <b/>
        <sz val="7"/>
        <rFont val="Times New Roman"/>
        <family val="1"/>
        <charset val="204"/>
      </rPr>
      <t> </t>
    </r>
    <r>
      <rPr>
        <sz val="7"/>
        <rFont val="Times New Roman"/>
        <family val="1"/>
        <charset val="204"/>
      </rPr>
      <t xml:space="preserve">       </t>
    </r>
    <r>
      <rPr>
        <sz val="12"/>
        <rFont val="Times New Roman"/>
        <family val="1"/>
        <charset val="204"/>
      </rPr>
      <t xml:space="preserve">налог на добавленную стоимость </t>
    </r>
  </si>
  <si>
    <t>тыс.тенге,  в том числе</t>
  </si>
  <si>
    <t xml:space="preserve">     - строительно-монтажные работы     </t>
  </si>
  <si>
    <t>тыс.тенге</t>
  </si>
  <si>
    <t xml:space="preserve">     - прочие затраты                                 </t>
  </si>
  <si>
    <r>
      <t xml:space="preserve">     ·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временные здания и сооружения  приняты по НДЗ РК 8.04-05-2015;</t>
    </r>
  </si>
  <si>
    <t xml:space="preserve">     - оборудование                         </t>
  </si>
  <si>
    <t xml:space="preserve"> '_____'______________________20___г.</t>
  </si>
  <si>
    <t>В Е Д О М О С Т Ь</t>
  </si>
  <si>
    <t>НОРМАТИВНОЙ  ТРУДОЕМКОСТИ  И  СМЕТНОЙ  ЗАРАБОТНОЙ  ПЛАТЫ</t>
  </si>
  <si>
    <t>тыс. чел.-ч</t>
  </si>
  <si>
    <t>Сметная зарплата</t>
  </si>
  <si>
    <t>№№</t>
  </si>
  <si>
    <t>Наименование работ и затрат</t>
  </si>
  <si>
    <t>Трудоемкость</t>
  </si>
  <si>
    <t>Заработная плата</t>
  </si>
  <si>
    <t xml:space="preserve"> чел. -ч</t>
  </si>
  <si>
    <t>Тыс. тенге</t>
  </si>
  <si>
    <t xml:space="preserve"> </t>
  </si>
  <si>
    <t>Временные здания и сооружения-</t>
  </si>
  <si>
    <t>х</t>
  </si>
  <si>
    <t xml:space="preserve"> =</t>
  </si>
  <si>
    <t>Сметная зарплата -</t>
  </si>
  <si>
    <t>Зимнее удорожание -</t>
  </si>
  <si>
    <t>Итого:</t>
  </si>
  <si>
    <t xml:space="preserve"> '_____'______________________20____г.</t>
  </si>
  <si>
    <t xml:space="preserve">г.Кокшетау - 2017 г. </t>
  </si>
  <si>
    <t>7-2</t>
  </si>
  <si>
    <t>Вертикальная планировка</t>
  </si>
  <si>
    <t xml:space="preserve">ИТОГО ПО СВОДНОМУ СМЕТНОМУ РАСЧЕТУ 2017г.:    </t>
  </si>
  <si>
    <r>
      <t xml:space="preserve">    </t>
    </r>
    <r>
      <rPr>
        <b/>
        <sz val="12"/>
        <rFont val="Times New Roman"/>
        <family val="1"/>
        <charset val="204"/>
      </rPr>
      <t xml:space="preserve"> ·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накладные расходы на строительство приняты, согласно Приложению 2 к приказу Председателя Комитета по делам строительства, жилищно-коммунального хозяйства и управления земельными ресурсами Министерства национальной экономики Республики Казахстан от 3 июля 2015 года №235-нқ "Государственный норматив по определению величины накладных расходов в строительстве";</t>
    </r>
  </si>
  <si>
    <r>
      <t xml:space="preserve">     ·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содержание авторского надзора и технадзора – на основании приказа №231-НҚ от 26.06.2015г. МЭН РК Комитет по делам строительства, ЖКХ и управление земельными ресурсами;</t>
    </r>
  </si>
  <si>
    <t xml:space="preserve">    Общая сметная стоимость строительства по сводному сметному расчету в текущих ценах 2017г. составляет:</t>
  </si>
  <si>
    <r>
      <t xml:space="preserve">    </t>
    </r>
    <r>
      <rPr>
        <b/>
        <sz val="12"/>
        <rFont val="Times New Roman"/>
        <family val="1"/>
        <charset val="204"/>
      </rPr>
      <t xml:space="preserve"> ·</t>
    </r>
    <r>
      <rPr>
        <b/>
        <sz val="7"/>
        <rFont val="Times New Roman"/>
        <family val="1"/>
        <charset val="204"/>
      </rPr>
      <t> </t>
    </r>
    <r>
      <rPr>
        <sz val="7"/>
        <rFont val="Times New Roman"/>
        <family val="1"/>
        <charset val="204"/>
      </rPr>
      <t xml:space="preserve">       </t>
    </r>
    <r>
      <rPr>
        <sz val="12"/>
        <rFont val="Times New Roman"/>
        <family val="1"/>
        <charset val="204"/>
      </rPr>
      <t>сборники сметных цен и расценок на монтаж оборудования;</t>
    </r>
  </si>
  <si>
    <r>
      <t xml:space="preserve">    </t>
    </r>
    <r>
      <rPr>
        <b/>
        <sz val="12"/>
        <rFont val="Times New Roman"/>
        <family val="1"/>
        <charset val="204"/>
      </rPr>
      <t xml:space="preserve"> ·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сборник сметных цен на инженерное оборудование, мебель и инвентарь;</t>
    </r>
  </si>
  <si>
    <r>
      <t xml:space="preserve">     · </t>
    </r>
    <r>
      <rPr>
        <sz val="11.9"/>
        <rFont val="Times New Roman"/>
        <family val="1"/>
        <charset val="204"/>
      </rPr>
      <t>       средства на возмещение затрат при производстве СМР в зимнее время по НДЗ РК 8.04-06-2015;</t>
    </r>
  </si>
  <si>
    <t>Наружные сети водоснабжения и канализации</t>
  </si>
  <si>
    <t>Дополнительные затраты при производстве строительно-монтажных (ремонтно-строительных) работ в зимнее время 1,7х1,05%</t>
  </si>
  <si>
    <t>в текущих ценах 3 квартала 2017 года</t>
  </si>
  <si>
    <t>Составлен в текущих ценах 3 квартала 2017 года</t>
  </si>
  <si>
    <t>Строительство инженерных сетей и благоустройство к сорокапятиквартирному жилому дому по улице №3 дом №3 города Есиль Есильского района Акмолинской области</t>
  </si>
  <si>
    <t>Заказчик: ГУ "Отдел строительства Есильского района"</t>
  </si>
  <si>
    <r>
      <rPr>
        <b/>
        <sz val="48"/>
        <rFont val="Modern No. 20"/>
        <family val="1"/>
      </rPr>
      <t xml:space="preserve">ТОО "ДСК" "РемДорСтрой"    </t>
    </r>
    <r>
      <rPr>
        <b/>
        <sz val="26"/>
        <rFont val="Modern No. 20"/>
        <family val="1"/>
      </rPr>
      <t xml:space="preserve">                                                </t>
    </r>
  </si>
  <si>
    <t>КИНСТЛЕР В.И.</t>
  </si>
  <si>
    <t xml:space="preserve">     Расчет смет выполнен по программе АВС-4 (редакция 5.5.5)</t>
  </si>
  <si>
    <t xml:space="preserve">     При составлении сметной документации в текущем уровне цен использована сметно-нормативная база по состоянию на 3 квартал 2017 г.</t>
  </si>
  <si>
    <r>
      <t xml:space="preserve">    </t>
    </r>
    <r>
      <rPr>
        <b/>
        <sz val="12"/>
        <rFont val="Times New Roman"/>
        <family val="1"/>
        <charset val="204"/>
      </rPr>
      <t xml:space="preserve"> ·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территориальный район (Акмолинская обл.)                                                    -   3</t>
    </r>
  </si>
  <si>
    <t>4-1</t>
  </si>
  <si>
    <t>5-1</t>
  </si>
  <si>
    <t>6-1</t>
  </si>
  <si>
    <t>6-2</t>
  </si>
  <si>
    <t>ГЛАВА 4. ОБЪЕКТЫ ЭНЕРГЕТИЧЕСКОГО ХОЗЯЙСТВА</t>
  </si>
  <si>
    <t xml:space="preserve">                              ИТОГО ПО ГЛАВЕ  4 :</t>
  </si>
  <si>
    <t>ГЛАВА 5. ОБЪЕКТЫ ТРАНСПОРТНОГО ХОЗЯЙСТВА И СВЯЗИ</t>
  </si>
  <si>
    <t>Наружные сети телефонизации</t>
  </si>
  <si>
    <t xml:space="preserve">                              ИТОГО ПО ГЛАВЕ  5 :</t>
  </si>
  <si>
    <t>ГЛАВА 6. НАРУЖНЫЕ СЕТИ И СООРУЖЕНИЯ ВОДОСНАБЖЕНИЯ, КАНАЛИЗАЦИИ И ТЕПЛОСНАБЖЕНИЯ</t>
  </si>
  <si>
    <t>Теплоснабжение</t>
  </si>
  <si>
    <t xml:space="preserve">                              ИТОГО ПО ГЛАВЕ  6 :</t>
  </si>
  <si>
    <t>Наружные сети электроснабжения</t>
  </si>
  <si>
    <t>НДС (12%) для 2018г.</t>
  </si>
  <si>
    <t>ВСЕГО ПО СМЕТНОМУ РАСЧЕТУ В ЦЕНАХ 2018Г.:</t>
  </si>
  <si>
    <t>Сметная стоимость в текущем уровне цен 2018г.</t>
  </si>
  <si>
    <t xml:space="preserve">ИТОГО ПО СВОДНОМУ СМЕТНОМУ РАСЧЕТУ 2018г.:    </t>
  </si>
  <si>
    <t>СОСТАВИЛ</t>
  </si>
  <si>
    <t>в том числе в текущих ценах на 2018 год - 100 %, К=2405/2269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</si>
</sst>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00000"/>
    <numFmt numFmtId="166" formatCode="0.000"/>
    <numFmt numFmtId="167" formatCode="0.000%"/>
    <numFmt numFmtId="168" formatCode="#,##0.000"/>
    <numFmt numFmtId="169" formatCode="_-* #,##0.00[$€-1]_-;\-* #,##0.00[$€-1]_-;_-* &quot;-&quot;??[$€-1]_-"/>
    <numFmt numFmtId="170" formatCode="_-* #,##0.000_р_._-;\-* #,##0.000_р_._-;_-* &quot;-&quot;??_р_._-;_-@_-"/>
  </numFmts>
  <fonts count="6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0"/>
      <name val="Courier New"/>
      <family val="3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Courier New"/>
      <family val="3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u/>
      <sz val="9"/>
      <name val="Times New Roman"/>
      <family val="1"/>
    </font>
    <font>
      <u/>
      <sz val="9"/>
      <name val="Times New Roman"/>
      <family val="1"/>
      <charset val="204"/>
    </font>
    <font>
      <sz val="26"/>
      <name val="Times New Roman CYR"/>
      <family val="1"/>
      <charset val="204"/>
    </font>
    <font>
      <sz val="24"/>
      <name val="Times New Roman CYR"/>
      <family val="1"/>
      <charset val="204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Arial Cyr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charset val="204"/>
    </font>
    <font>
      <b/>
      <sz val="26"/>
      <name val="Modern No. 20"/>
      <family val="1"/>
    </font>
    <font>
      <b/>
      <sz val="48"/>
      <name val="Modern No. 20"/>
      <family val="1"/>
    </font>
    <font>
      <sz val="7"/>
      <name val="Times New Roman"/>
      <family val="1"/>
    </font>
    <font>
      <sz val="7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1.9"/>
      <name val="Times New Roman"/>
      <family val="1"/>
      <charset val="204"/>
    </font>
    <font>
      <sz val="11.9"/>
      <name val="Times New Roman"/>
      <family val="1"/>
      <charset val="204"/>
    </font>
    <font>
      <sz val="16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rgb="FFC0C0C0"/>
      </right>
      <top/>
      <bottom style="hair">
        <color rgb="FFC0C0C0"/>
      </bottom>
      <diagonal/>
    </border>
    <border>
      <left/>
      <right style="hair">
        <color rgb="FFCCCCCC"/>
      </right>
      <top/>
      <bottom style="hair">
        <color rgb="FFCCCCCC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169" fontId="2" fillId="0" borderId="0" applyFont="0" applyFill="0" applyBorder="0" applyAlignment="0" applyProtection="0"/>
    <xf numFmtId="165" fontId="20" fillId="0" borderId="0" applyFill="0" applyBorder="0" applyAlignment="0" applyProtection="0"/>
    <xf numFmtId="0" fontId="20" fillId="0" borderId="0"/>
    <xf numFmtId="0" fontId="27" fillId="0" borderId="0"/>
    <xf numFmtId="164" fontId="42" fillId="0" borderId="0" applyFont="0" applyFill="0" applyBorder="0" applyAlignment="0" applyProtection="0"/>
    <xf numFmtId="0" fontId="27" fillId="0" borderId="0"/>
    <xf numFmtId="0" fontId="5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7" fillId="12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24" borderId="0" applyNumberFormat="0" applyBorder="0" applyAlignment="0" applyProtection="0"/>
    <xf numFmtId="0" fontId="57" fillId="28" borderId="0" applyNumberFormat="0" applyBorder="0" applyAlignment="0" applyProtection="0"/>
    <xf numFmtId="0" fontId="57" fillId="32" borderId="0" applyNumberFormat="0" applyBorder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49" fillId="5" borderId="25" applyNumberFormat="0" applyAlignment="0" applyProtection="0"/>
    <xf numFmtId="0" fontId="50" fillId="6" borderId="26" applyNumberFormat="0" applyAlignment="0" applyProtection="0"/>
    <xf numFmtId="0" fontId="51" fillId="6" borderId="25" applyNumberFormat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0" fontId="45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56" fillId="0" borderId="30" applyNumberFormat="0" applyFill="0" applyAlignment="0" applyProtection="0"/>
    <xf numFmtId="0" fontId="53" fillId="7" borderId="28" applyNumberFormat="0" applyAlignment="0" applyProtection="0"/>
    <xf numFmtId="0" fontId="48" fillId="4" borderId="0" applyNumberFormat="0" applyBorder="0" applyAlignment="0" applyProtection="0"/>
    <xf numFmtId="0" fontId="27" fillId="0" borderId="0"/>
    <xf numFmtId="0" fontId="2" fillId="0" borderId="0"/>
    <xf numFmtId="0" fontId="27" fillId="0" borderId="0"/>
    <xf numFmtId="0" fontId="20" fillId="0" borderId="0"/>
    <xf numFmtId="0" fontId="47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8" borderId="29" applyNumberFormat="0" applyFont="0" applyAlignment="0" applyProtection="0"/>
    <xf numFmtId="0" fontId="1" fillId="8" borderId="29" applyNumberFormat="0" applyFont="0" applyAlignment="0" applyProtection="0"/>
    <xf numFmtId="0" fontId="52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46" fillId="2" borderId="0" applyNumberFormat="0" applyBorder="0" applyAlignment="0" applyProtection="0"/>
  </cellStyleXfs>
  <cellXfs count="23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3" xfId="0" applyFont="1" applyBorder="1" applyAlignment="1">
      <alignment horizontal="left"/>
    </xf>
    <xf numFmtId="49" fontId="8" fillId="0" borderId="3" xfId="0" applyNumberFormat="1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0" xfId="0" applyFont="1"/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Fill="1" applyBorder="1"/>
    <xf numFmtId="0" fontId="14" fillId="0" borderId="0" xfId="0" applyFont="1" applyFill="1" applyBorder="1"/>
    <xf numFmtId="49" fontId="8" fillId="0" borderId="0" xfId="0" applyNumberFormat="1" applyFont="1" applyBorder="1"/>
    <xf numFmtId="0" fontId="8" fillId="0" borderId="6" xfId="0" applyFont="1" applyBorder="1" applyAlignment="1">
      <alignment horizontal="left"/>
    </xf>
    <xf numFmtId="168" fontId="8" fillId="0" borderId="0" xfId="0" applyNumberFormat="1" applyFont="1" applyBorder="1" applyAlignment="1">
      <alignment horizontal="right"/>
    </xf>
    <xf numFmtId="168" fontId="14" fillId="0" borderId="0" xfId="0" applyNumberFormat="1" applyFont="1" applyBorder="1"/>
    <xf numFmtId="168" fontId="14" fillId="0" borderId="0" xfId="0" applyNumberFormat="1" applyFont="1" applyBorder="1" applyAlignment="1">
      <alignment horizontal="right"/>
    </xf>
    <xf numFmtId="168" fontId="14" fillId="0" borderId="0" xfId="0" applyNumberFormat="1" applyFont="1" applyFill="1" applyBorder="1"/>
    <xf numFmtId="168" fontId="14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7" fillId="0" borderId="0" xfId="0" applyFont="1" applyFill="1" applyBorder="1"/>
    <xf numFmtId="0" fontId="8" fillId="0" borderId="7" xfId="0" applyFont="1" applyBorder="1" applyAlignment="1">
      <alignment horizontal="left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Border="1"/>
    <xf numFmtId="0" fontId="20" fillId="0" borderId="9" xfId="0" applyFont="1" applyBorder="1"/>
    <xf numFmtId="0" fontId="20" fillId="0" borderId="8" xfId="0" applyFont="1" applyBorder="1"/>
    <xf numFmtId="0" fontId="24" fillId="0" borderId="0" xfId="0" applyFont="1" applyBorder="1"/>
    <xf numFmtId="0" fontId="25" fillId="0" borderId="0" xfId="0" applyFont="1" applyBorder="1"/>
    <xf numFmtId="0" fontId="26" fillId="0" borderId="0" xfId="0" applyFont="1" applyBorder="1"/>
    <xf numFmtId="0" fontId="25" fillId="0" borderId="8" xfId="0" applyFont="1" applyBorder="1"/>
    <xf numFmtId="0" fontId="23" fillId="0" borderId="8" xfId="0" applyFont="1" applyBorder="1"/>
    <xf numFmtId="0" fontId="23" fillId="0" borderId="0" xfId="0" applyFont="1"/>
    <xf numFmtId="0" fontId="26" fillId="0" borderId="8" xfId="0" applyFont="1" applyBorder="1"/>
    <xf numFmtId="0" fontId="20" fillId="0" borderId="10" xfId="0" applyFont="1" applyBorder="1"/>
    <xf numFmtId="0" fontId="20" fillId="0" borderId="11" xfId="0" applyFont="1" applyBorder="1"/>
    <xf numFmtId="0" fontId="20" fillId="0" borderId="12" xfId="0" applyFont="1" applyBorder="1"/>
    <xf numFmtId="49" fontId="20" fillId="0" borderId="0" xfId="0" applyNumberFormat="1" applyFont="1" applyBorder="1"/>
    <xf numFmtId="168" fontId="22" fillId="0" borderId="0" xfId="0" applyNumberFormat="1" applyFont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49" fontId="8" fillId="0" borderId="0" xfId="0" applyNumberFormat="1" applyFont="1" applyFill="1" applyBorder="1"/>
    <xf numFmtId="0" fontId="8" fillId="0" borderId="0" xfId="0" applyFont="1" applyFill="1" applyBorder="1"/>
    <xf numFmtId="0" fontId="8" fillId="0" borderId="6" xfId="0" applyFont="1" applyBorder="1"/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8" fillId="0" borderId="0" xfId="0" applyFont="1" applyBorder="1"/>
    <xf numFmtId="168" fontId="8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/>
    <xf numFmtId="167" fontId="8" fillId="0" borderId="0" xfId="0" applyNumberFormat="1" applyFont="1" applyBorder="1"/>
    <xf numFmtId="168" fontId="8" fillId="0" borderId="0" xfId="0" applyNumberFormat="1" applyFont="1" applyFill="1" applyBorder="1"/>
    <xf numFmtId="49" fontId="4" fillId="0" borderId="0" xfId="0" applyNumberFormat="1" applyFont="1" applyFill="1"/>
    <xf numFmtId="0" fontId="4" fillId="0" borderId="6" xfId="0" applyFont="1" applyBorder="1" applyAlignment="1">
      <alignment horizontal="left"/>
    </xf>
    <xf numFmtId="168" fontId="8" fillId="0" borderId="6" xfId="0" applyNumberFormat="1" applyFont="1" applyBorder="1"/>
    <xf numFmtId="49" fontId="8" fillId="0" borderId="0" xfId="0" applyNumberFormat="1" applyFont="1"/>
    <xf numFmtId="0" fontId="8" fillId="0" borderId="0" xfId="0" applyFont="1"/>
    <xf numFmtId="168" fontId="8" fillId="0" borderId="0" xfId="0" applyNumberFormat="1" applyFont="1"/>
    <xf numFmtId="168" fontId="8" fillId="0" borderId="3" xfId="0" applyNumberFormat="1" applyFont="1" applyBorder="1"/>
    <xf numFmtId="49" fontId="4" fillId="0" borderId="6" xfId="0" applyNumberFormat="1" applyFont="1" applyBorder="1"/>
    <xf numFmtId="0" fontId="14" fillId="0" borderId="6" xfId="0" applyFont="1" applyBorder="1" applyAlignment="1"/>
    <xf numFmtId="168" fontId="8" fillId="0" borderId="13" xfId="0" applyNumberFormat="1" applyFont="1" applyBorder="1"/>
    <xf numFmtId="49" fontId="4" fillId="0" borderId="7" xfId="0" applyNumberFormat="1" applyFont="1" applyBorder="1"/>
    <xf numFmtId="0" fontId="14" fillId="0" borderId="7" xfId="0" applyFont="1" applyBorder="1" applyAlignment="1"/>
    <xf numFmtId="168" fontId="8" fillId="0" borderId="7" xfId="0" applyNumberFormat="1" applyFont="1" applyBorder="1"/>
    <xf numFmtId="0" fontId="8" fillId="0" borderId="0" xfId="0" applyFont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168" fontId="6" fillId="0" borderId="0" xfId="0" applyNumberFormat="1" applyFont="1"/>
    <xf numFmtId="0" fontId="20" fillId="0" borderId="0" xfId="0" applyFont="1" applyBorder="1" applyAlignment="1"/>
    <xf numFmtId="0" fontId="8" fillId="0" borderId="0" xfId="0" applyFont="1" applyBorder="1" applyAlignment="1"/>
    <xf numFmtId="0" fontId="28" fillId="0" borderId="0" xfId="0" applyFont="1"/>
    <xf numFmtId="0" fontId="28" fillId="0" borderId="0" xfId="0" applyFont="1" applyBorder="1"/>
    <xf numFmtId="0" fontId="29" fillId="0" borderId="0" xfId="0" applyFont="1" applyBorder="1"/>
    <xf numFmtId="0" fontId="15" fillId="0" borderId="0" xfId="0" applyFont="1" applyBorder="1"/>
    <xf numFmtId="49" fontId="15" fillId="0" borderId="0" xfId="0" applyNumberFormat="1" applyFont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center"/>
    </xf>
    <xf numFmtId="49" fontId="33" fillId="0" borderId="0" xfId="0" applyNumberFormat="1" applyFont="1" applyBorder="1"/>
    <xf numFmtId="49" fontId="34" fillId="0" borderId="0" xfId="0" applyNumberFormat="1" applyFont="1"/>
    <xf numFmtId="0" fontId="10" fillId="0" borderId="20" xfId="0" applyFont="1" applyBorder="1" applyAlignment="1">
      <alignment horizontal="left" vertical="top" wrapText="1"/>
    </xf>
    <xf numFmtId="0" fontId="34" fillId="0" borderId="21" xfId="0" applyFont="1" applyBorder="1" applyAlignment="1">
      <alignment horizontal="left" vertical="top" wrapText="1"/>
    </xf>
    <xf numFmtId="0" fontId="36" fillId="0" borderId="0" xfId="0" applyFont="1" applyAlignment="1">
      <alignment horizontal="centerContinuous" wrapText="1"/>
    </xf>
    <xf numFmtId="0" fontId="15" fillId="0" borderId="0" xfId="0" applyFont="1" applyAlignment="1">
      <alignment horizontal="centerContinuous" wrapText="1"/>
    </xf>
    <xf numFmtId="0" fontId="28" fillId="0" borderId="0" xfId="0" applyFont="1" applyAlignment="1"/>
    <xf numFmtId="0" fontId="0" fillId="0" borderId="0" xfId="0" applyAlignment="1">
      <alignment wrapText="1"/>
    </xf>
    <xf numFmtId="0" fontId="15" fillId="0" borderId="0" xfId="0" applyFont="1" applyAlignment="1"/>
    <xf numFmtId="0" fontId="28" fillId="0" borderId="0" xfId="0" applyFont="1" applyAlignment="1">
      <alignment horizontal="justify"/>
    </xf>
    <xf numFmtId="0" fontId="40" fillId="0" borderId="0" xfId="0" applyFont="1" applyAlignment="1"/>
    <xf numFmtId="0" fontId="40" fillId="0" borderId="0" xfId="0" applyFont="1"/>
    <xf numFmtId="0" fontId="15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27" fillId="0" borderId="0" xfId="6"/>
    <xf numFmtId="0" fontId="58" fillId="0" borderId="0" xfId="6" applyFont="1"/>
    <xf numFmtId="166" fontId="58" fillId="0" borderId="0" xfId="6" applyNumberFormat="1" applyFont="1"/>
    <xf numFmtId="0" fontId="58" fillId="0" borderId="11" xfId="6" applyFont="1" applyBorder="1"/>
    <xf numFmtId="0" fontId="58" fillId="0" borderId="31" xfId="6" applyFont="1" applyBorder="1" applyAlignment="1">
      <alignment horizontal="center"/>
    </xf>
    <xf numFmtId="0" fontId="58" fillId="0" borderId="32" xfId="6" applyFont="1" applyBorder="1" applyAlignment="1">
      <alignment horizontal="center"/>
    </xf>
    <xf numFmtId="0" fontId="58" fillId="0" borderId="18" xfId="6" applyFont="1" applyBorder="1"/>
    <xf numFmtId="0" fontId="58" fillId="0" borderId="34" xfId="6" applyFont="1" applyBorder="1" applyAlignment="1">
      <alignment horizontal="center"/>
    </xf>
    <xf numFmtId="0" fontId="58" fillId="0" borderId="35" xfId="6" applyFont="1" applyBorder="1" applyAlignment="1">
      <alignment horizontal="center"/>
    </xf>
    <xf numFmtId="0" fontId="58" fillId="0" borderId="37" xfId="6" applyFont="1" applyBorder="1"/>
    <xf numFmtId="0" fontId="58" fillId="0" borderId="38" xfId="6" applyFont="1" applyBorder="1"/>
    <xf numFmtId="0" fontId="58" fillId="0" borderId="40" xfId="6" applyFont="1" applyBorder="1"/>
    <xf numFmtId="0" fontId="58" fillId="0" borderId="41" xfId="6" applyFont="1" applyBorder="1"/>
    <xf numFmtId="0" fontId="58" fillId="0" borderId="42" xfId="6" applyFont="1" applyBorder="1"/>
    <xf numFmtId="0" fontId="58" fillId="0" borderId="42" xfId="6" applyFont="1" applyBorder="1" applyAlignment="1">
      <alignment horizontal="center"/>
    </xf>
    <xf numFmtId="0" fontId="58" fillId="0" borderId="43" xfId="6" applyFont="1" applyBorder="1"/>
    <xf numFmtId="0" fontId="58" fillId="0" borderId="44" xfId="6" applyFont="1" applyBorder="1"/>
    <xf numFmtId="0" fontId="58" fillId="0" borderId="45" xfId="6" applyFont="1" applyBorder="1"/>
    <xf numFmtId="0" fontId="58" fillId="0" borderId="46" xfId="6" applyFont="1" applyBorder="1"/>
    <xf numFmtId="0" fontId="58" fillId="0" borderId="47" xfId="6" applyFont="1" applyBorder="1"/>
    <xf numFmtId="0" fontId="58" fillId="0" borderId="48" xfId="6" applyFont="1" applyBorder="1"/>
    <xf numFmtId="0" fontId="58" fillId="0" borderId="49" xfId="6" applyFont="1" applyBorder="1"/>
    <xf numFmtId="0" fontId="58" fillId="0" borderId="50" xfId="6" applyFont="1" applyBorder="1"/>
    <xf numFmtId="0" fontId="58" fillId="0" borderId="51" xfId="6" applyFont="1" applyBorder="1"/>
    <xf numFmtId="49" fontId="58" fillId="0" borderId="1" xfId="6" applyNumberFormat="1" applyFont="1" applyBorder="1"/>
    <xf numFmtId="0" fontId="58" fillId="0" borderId="3" xfId="6" applyFont="1" applyBorder="1"/>
    <xf numFmtId="0" fontId="58" fillId="0" borderId="4" xfId="6" applyFont="1" applyBorder="1"/>
    <xf numFmtId="0" fontId="58" fillId="0" borderId="52" xfId="6" applyFont="1" applyBorder="1"/>
    <xf numFmtId="0" fontId="58" fillId="0" borderId="53" xfId="6" applyFont="1" applyBorder="1"/>
    <xf numFmtId="1" fontId="58" fillId="0" borderId="3" xfId="6" applyNumberFormat="1" applyFont="1" applyBorder="1" applyAlignment="1">
      <alignment horizontal="right"/>
    </xf>
    <xf numFmtId="166" fontId="58" fillId="0" borderId="3" xfId="6" applyNumberFormat="1" applyFont="1" applyBorder="1" applyAlignment="1">
      <alignment horizontal="right"/>
    </xf>
    <xf numFmtId="0" fontId="58" fillId="0" borderId="1" xfId="6" applyNumberFormat="1" applyFont="1" applyBorder="1"/>
    <xf numFmtId="2" fontId="58" fillId="0" borderId="3" xfId="6" applyNumberFormat="1" applyFont="1" applyBorder="1" applyAlignment="1">
      <alignment horizontal="right"/>
    </xf>
    <xf numFmtId="0" fontId="58" fillId="0" borderId="54" xfId="6" applyFont="1" applyBorder="1"/>
    <xf numFmtId="0" fontId="58" fillId="0" borderId="2" xfId="6" applyNumberFormat="1" applyFont="1" applyBorder="1"/>
    <xf numFmtId="0" fontId="3" fillId="0" borderId="15" xfId="6" applyFont="1" applyBorder="1"/>
    <xf numFmtId="0" fontId="58" fillId="0" borderId="15" xfId="6" applyFont="1" applyBorder="1"/>
    <xf numFmtId="0" fontId="58" fillId="0" borderId="16" xfId="6" applyFont="1" applyBorder="1"/>
    <xf numFmtId="1" fontId="58" fillId="0" borderId="15" xfId="6" applyNumberFormat="1" applyFont="1" applyBorder="1"/>
    <xf numFmtId="0" fontId="58" fillId="0" borderId="14" xfId="6" applyFont="1" applyBorder="1"/>
    <xf numFmtId="2" fontId="58" fillId="0" borderId="15" xfId="6" applyNumberFormat="1" applyFont="1" applyBorder="1"/>
    <xf numFmtId="0" fontId="58" fillId="0" borderId="55" xfId="6" applyFont="1" applyBorder="1"/>
    <xf numFmtId="166" fontId="58" fillId="0" borderId="15" xfId="6" applyNumberFormat="1" applyFont="1" applyBorder="1"/>
    <xf numFmtId="0" fontId="58" fillId="0" borderId="15" xfId="6" applyFont="1" applyBorder="1" applyAlignment="1">
      <alignment horizontal="center"/>
    </xf>
    <xf numFmtId="0" fontId="58" fillId="0" borderId="16" xfId="6" applyFont="1" applyBorder="1" applyAlignment="1">
      <alignment horizontal="center"/>
    </xf>
    <xf numFmtId="0" fontId="3" fillId="0" borderId="15" xfId="6" applyFont="1" applyBorder="1" applyAlignment="1">
      <alignment horizontal="right"/>
    </xf>
    <xf numFmtId="2" fontId="58" fillId="0" borderId="16" xfId="6" applyNumberFormat="1" applyFont="1" applyBorder="1"/>
    <xf numFmtId="2" fontId="58" fillId="0" borderId="14" xfId="6" applyNumberFormat="1" applyFont="1" applyBorder="1"/>
    <xf numFmtId="0" fontId="58" fillId="0" borderId="0" xfId="6" applyNumberFormat="1" applyFont="1"/>
    <xf numFmtId="0" fontId="9" fillId="0" borderId="0" xfId="7" applyFont="1"/>
    <xf numFmtId="0" fontId="0" fillId="0" borderId="5" xfId="0" applyFill="1" applyBorder="1"/>
    <xf numFmtId="0" fontId="0" fillId="0" borderId="15" xfId="0" applyFill="1" applyBorder="1"/>
    <xf numFmtId="0" fontId="8" fillId="0" borderId="2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/>
    <xf numFmtId="0" fontId="17" fillId="0" borderId="0" xfId="0" applyFont="1" applyFill="1" applyBorder="1" applyAlignment="1">
      <alignment horizontal="left"/>
    </xf>
    <xf numFmtId="168" fontId="14" fillId="0" borderId="0" xfId="0" applyNumberFormat="1" applyFont="1" applyFill="1" applyBorder="1" applyAlignment="1">
      <alignment horizontal="center"/>
    </xf>
    <xf numFmtId="49" fontId="0" fillId="0" borderId="0" xfId="0" applyNumberFormat="1" applyFill="1"/>
    <xf numFmtId="0" fontId="4" fillId="0" borderId="0" xfId="0" applyFont="1" applyFill="1" applyAlignment="1">
      <alignment horizontal="left"/>
    </xf>
    <xf numFmtId="0" fontId="9" fillId="0" borderId="0" xfId="0" applyFont="1" applyFill="1"/>
    <xf numFmtId="0" fontId="2" fillId="0" borderId="0" xfId="0" applyFont="1" applyFill="1" applyAlignment="1">
      <alignment horizontal="left"/>
    </xf>
    <xf numFmtId="0" fontId="12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49" fontId="13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31" fillId="0" borderId="17" xfId="4" applyFont="1" applyBorder="1" applyAlignment="1">
      <alignment horizontal="center" vertical="center" wrapText="1"/>
    </xf>
    <xf numFmtId="0" fontId="31" fillId="0" borderId="18" xfId="4" applyFont="1" applyBorder="1" applyAlignment="1">
      <alignment horizontal="center" vertical="center" wrapText="1"/>
    </xf>
    <xf numFmtId="0" fontId="31" fillId="0" borderId="19" xfId="4" applyFont="1" applyBorder="1" applyAlignment="1">
      <alignment horizontal="center" vertical="center" wrapText="1"/>
    </xf>
    <xf numFmtId="0" fontId="31" fillId="0" borderId="8" xfId="4" applyFont="1" applyBorder="1" applyAlignment="1">
      <alignment horizontal="center" vertical="center" wrapText="1"/>
    </xf>
    <xf numFmtId="0" fontId="31" fillId="0" borderId="0" xfId="4" applyFont="1" applyBorder="1" applyAlignment="1">
      <alignment horizontal="center" vertical="center" wrapText="1"/>
    </xf>
    <xf numFmtId="0" fontId="31" fillId="0" borderId="9" xfId="4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63" fillId="0" borderId="8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2" fillId="0" borderId="9" xfId="0" applyFont="1" applyBorder="1" applyAlignment="1">
      <alignment horizontal="left" wrapText="1"/>
    </xf>
    <xf numFmtId="0" fontId="28" fillId="0" borderId="0" xfId="0" applyFont="1" applyAlignment="1"/>
    <xf numFmtId="170" fontId="39" fillId="0" borderId="0" xfId="5" applyNumberFormat="1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36" fillId="0" borderId="0" xfId="0" applyFont="1" applyAlignment="1"/>
    <xf numFmtId="0" fontId="61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28" fillId="0" borderId="0" xfId="0" applyFont="1" applyAlignment="1">
      <alignment vertical="top" wrapText="1"/>
    </xf>
    <xf numFmtId="0" fontId="58" fillId="0" borderId="36" xfId="6" applyFont="1" applyBorder="1" applyAlignment="1">
      <alignment horizontal="center"/>
    </xf>
    <xf numFmtId="0" fontId="58" fillId="0" borderId="0" xfId="6" applyFont="1" applyBorder="1" applyAlignment="1">
      <alignment horizontal="center"/>
    </xf>
    <xf numFmtId="0" fontId="58" fillId="0" borderId="35" xfId="6" applyFont="1" applyBorder="1" applyAlignment="1">
      <alignment horizontal="center"/>
    </xf>
    <xf numFmtId="0" fontId="58" fillId="0" borderId="9" xfId="6" applyFont="1" applyBorder="1" applyAlignment="1">
      <alignment horizontal="center"/>
    </xf>
    <xf numFmtId="0" fontId="58" fillId="0" borderId="39" xfId="6" applyFont="1" applyBorder="1" applyAlignment="1">
      <alignment horizontal="center"/>
    </xf>
    <xf numFmtId="0" fontId="58" fillId="0" borderId="11" xfId="6" applyFont="1" applyBorder="1" applyAlignment="1">
      <alignment horizontal="center"/>
    </xf>
    <xf numFmtId="0" fontId="58" fillId="0" borderId="38" xfId="6" applyFont="1" applyBorder="1" applyAlignment="1">
      <alignment horizontal="center"/>
    </xf>
    <xf numFmtId="0" fontId="58" fillId="0" borderId="12" xfId="6" applyFont="1" applyBorder="1" applyAlignment="1">
      <alignment horizontal="center"/>
    </xf>
    <xf numFmtId="0" fontId="60" fillId="0" borderId="0" xfId="6" applyFont="1" applyAlignment="1">
      <alignment horizontal="center" vertical="justify"/>
    </xf>
    <xf numFmtId="0" fontId="58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58" fillId="0" borderId="33" xfId="6" applyFont="1" applyBorder="1" applyAlignment="1">
      <alignment horizontal="center"/>
    </xf>
    <xf numFmtId="0" fontId="58" fillId="0" borderId="18" xfId="6" applyFont="1" applyBorder="1" applyAlignment="1">
      <alignment horizontal="center"/>
    </xf>
    <xf numFmtId="0" fontId="58" fillId="0" borderId="32" xfId="6" applyFont="1" applyBorder="1" applyAlignment="1">
      <alignment horizontal="center"/>
    </xf>
    <xf numFmtId="0" fontId="58" fillId="0" borderId="19" xfId="6" applyFont="1" applyBorder="1" applyAlignment="1">
      <alignment horizontal="center"/>
    </xf>
  </cellXfs>
  <cellStyles count="65">
    <cellStyle name="20% - Акцент1 2" xfId="8"/>
    <cellStyle name="20% - Акцент1 3" xfId="9"/>
    <cellStyle name="20% - Акцент2 2" xfId="10"/>
    <cellStyle name="20% - Акцент2 3" xfId="11"/>
    <cellStyle name="20% - Акцент3 2" xfId="12"/>
    <cellStyle name="20% - Акцент3 3" xfId="13"/>
    <cellStyle name="20% - Акцент4 2" xfId="14"/>
    <cellStyle name="20% - Акцент4 3" xfId="15"/>
    <cellStyle name="20% - Акцент5 2" xfId="16"/>
    <cellStyle name="20% - Акцент5 3" xfId="17"/>
    <cellStyle name="20% - Акцент6 2" xfId="18"/>
    <cellStyle name="20% - Акцент6 3" xfId="19"/>
    <cellStyle name="40% - Акцент1 2" xfId="20"/>
    <cellStyle name="40% - Акцент1 3" xfId="21"/>
    <cellStyle name="40% - Акцент2 2" xfId="22"/>
    <cellStyle name="40% - Акцент2 3" xfId="23"/>
    <cellStyle name="40% - Акцент3 2" xfId="24"/>
    <cellStyle name="40% - Акцент3 3" xfId="25"/>
    <cellStyle name="40% - Акцент4 2" xfId="26"/>
    <cellStyle name="40% - Акцент4 3" xfId="27"/>
    <cellStyle name="40% - Акцент5 2" xfId="28"/>
    <cellStyle name="40% - Акцент5 3" xfId="29"/>
    <cellStyle name="40% - Акцент6 2" xfId="30"/>
    <cellStyle name="40% - Акцент6 3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Euro" xfId="1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Денежный 2" xfId="2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ейтральный 2" xfId="53"/>
    <cellStyle name="Обычный" xfId="0" builtinId="0"/>
    <cellStyle name="Обычный 2" xfId="3"/>
    <cellStyle name="Обычный 2 2" xfId="6"/>
    <cellStyle name="Обычный 2 3" xfId="54"/>
    <cellStyle name="Обычный 3" xfId="7"/>
    <cellStyle name="Обычный 4" xfId="55"/>
    <cellStyle name="Обычный 5" xfId="56"/>
    <cellStyle name="Обычный 6" xfId="57"/>
    <cellStyle name="Обычный_46900 - ССР" xfId="4"/>
    <cellStyle name="Плохой 2" xfId="58"/>
    <cellStyle name="Пояснение 2" xfId="59"/>
    <cellStyle name="Примечание 2" xfId="60"/>
    <cellStyle name="Примечание 3" xfId="61"/>
    <cellStyle name="Связанная ячейка 2" xfId="62"/>
    <cellStyle name="Текст предупреждения 2" xfId="63"/>
    <cellStyle name="Финансовый 2" xfId="5"/>
    <cellStyle name="Хороший 2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view="pageBreakPreview" zoomScale="60" zoomScaleNormal="100" workbookViewId="0">
      <selection activeCell="A76" sqref="A76"/>
    </sheetView>
  </sheetViews>
  <sheetFormatPr defaultRowHeight="12.75" x14ac:dyDescent="0.2"/>
  <cols>
    <col min="1" max="1" width="7" style="3" customWidth="1"/>
    <col min="2" max="2" width="14.85546875" style="2" customWidth="1"/>
    <col min="5" max="5" width="12.85546875" customWidth="1"/>
    <col min="7" max="7" width="19" customWidth="1"/>
    <col min="8" max="8" width="16.140625" customWidth="1"/>
    <col min="9" max="9" width="11.28515625" customWidth="1"/>
    <col min="10" max="10" width="12.5703125" customWidth="1"/>
    <col min="11" max="11" width="13.5703125" style="1" customWidth="1"/>
    <col min="12" max="12" width="11" bestFit="1" customWidth="1"/>
    <col min="13" max="13" width="10.5703125" bestFit="1" customWidth="1"/>
  </cols>
  <sheetData>
    <row r="1" spans="1:13" ht="15" customHeight="1" x14ac:dyDescent="0.2">
      <c r="A1" s="170" t="s">
        <v>117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3" ht="15" customHeight="1" x14ac:dyDescent="0.2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3" x14ac:dyDescent="0.2">
      <c r="A3" s="9"/>
      <c r="B3" s="172" t="s">
        <v>10</v>
      </c>
      <c r="C3" s="172"/>
      <c r="D3" s="172"/>
      <c r="E3" s="172"/>
      <c r="F3" s="172"/>
      <c r="G3" s="172"/>
      <c r="H3" s="172"/>
      <c r="I3" s="7"/>
      <c r="J3" s="7"/>
      <c r="K3" s="8"/>
    </row>
    <row r="4" spans="1:13" x14ac:dyDescent="0.2">
      <c r="A4" s="17" t="s">
        <v>7</v>
      </c>
      <c r="B4" s="10"/>
      <c r="C4" s="7"/>
      <c r="D4" s="7"/>
      <c r="E4" s="7"/>
      <c r="F4" s="7"/>
      <c r="G4" s="7"/>
      <c r="H4" s="7"/>
      <c r="I4" s="7"/>
      <c r="J4" s="7"/>
      <c r="K4" s="8"/>
    </row>
    <row r="5" spans="1:13" x14ac:dyDescent="0.2">
      <c r="A5" s="17" t="s">
        <v>23</v>
      </c>
      <c r="B5" s="10"/>
      <c r="C5" s="7"/>
      <c r="D5" s="7"/>
      <c r="E5" s="83">
        <f>K52</f>
        <v>89489.847999999998</v>
      </c>
      <c r="F5" s="7" t="s">
        <v>1</v>
      </c>
      <c r="G5" s="7"/>
      <c r="H5" s="7"/>
      <c r="I5" s="7"/>
      <c r="J5" s="7"/>
      <c r="K5" s="8"/>
    </row>
    <row r="6" spans="1:13" x14ac:dyDescent="0.2">
      <c r="A6" s="17" t="s">
        <v>0</v>
      </c>
      <c r="B6" s="10"/>
      <c r="C6" s="7"/>
      <c r="D6" s="7"/>
      <c r="E6" s="83"/>
      <c r="F6" s="7"/>
      <c r="G6" s="7"/>
      <c r="H6" s="7"/>
      <c r="I6" s="7"/>
      <c r="J6" s="7"/>
      <c r="K6" s="8"/>
    </row>
    <row r="7" spans="1:13" x14ac:dyDescent="0.2">
      <c r="A7" s="17" t="s">
        <v>2</v>
      </c>
      <c r="B7" s="10"/>
      <c r="C7" s="7"/>
      <c r="D7" s="7"/>
      <c r="E7" s="83">
        <f>K50</f>
        <v>9588.1980000000003</v>
      </c>
      <c r="F7" s="7" t="str">
        <f>F5</f>
        <v>тыс. тенге</v>
      </c>
      <c r="G7" s="7"/>
      <c r="H7" s="7"/>
      <c r="I7" s="7"/>
      <c r="J7" s="7"/>
      <c r="K7" s="8"/>
    </row>
    <row r="8" spans="1:13" x14ac:dyDescent="0.2">
      <c r="A8" s="17" t="s">
        <v>101</v>
      </c>
      <c r="B8" s="10"/>
      <c r="C8" s="7"/>
      <c r="D8" s="7"/>
      <c r="E8" s="7"/>
      <c r="F8" s="7"/>
      <c r="G8" s="7"/>
      <c r="H8" s="7"/>
      <c r="I8" s="7"/>
      <c r="J8" s="7"/>
      <c r="K8" s="8"/>
    </row>
    <row r="9" spans="1:13" x14ac:dyDescent="0.2">
      <c r="A9" s="173" t="s">
        <v>21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3" ht="30" customHeight="1" x14ac:dyDescent="0.25">
      <c r="A10" s="174" t="s">
        <v>116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</row>
    <row r="11" spans="1:13" x14ac:dyDescent="0.2">
      <c r="A11" s="17" t="s">
        <v>115</v>
      </c>
      <c r="B11" s="10"/>
      <c r="C11" s="7"/>
      <c r="D11" s="7"/>
      <c r="E11" s="7"/>
      <c r="F11" s="7"/>
      <c r="G11" s="7"/>
      <c r="H11" s="7"/>
      <c r="I11" s="7"/>
      <c r="J11" s="7"/>
      <c r="K11" s="8"/>
    </row>
    <row r="12" spans="1:13" x14ac:dyDescent="0.2">
      <c r="A12" s="17" t="s">
        <v>61</v>
      </c>
      <c r="B12" s="10"/>
      <c r="C12" s="7"/>
      <c r="D12" s="7"/>
      <c r="E12" s="7"/>
      <c r="F12" s="7"/>
      <c r="G12" s="7"/>
      <c r="H12" s="7"/>
      <c r="I12" s="7"/>
      <c r="J12" s="7"/>
      <c r="K12" s="8"/>
    </row>
    <row r="13" spans="1:13" x14ac:dyDescent="0.2">
      <c r="A13" s="11"/>
      <c r="B13" s="12"/>
      <c r="C13" s="13"/>
      <c r="D13" s="13"/>
      <c r="E13" s="13"/>
      <c r="F13" s="13"/>
      <c r="G13" s="13"/>
      <c r="H13" s="13"/>
      <c r="I13" s="13"/>
      <c r="J13" s="13"/>
      <c r="K13" s="14"/>
      <c r="L13" s="4"/>
      <c r="M13" s="4"/>
    </row>
    <row r="14" spans="1:13" ht="13.5" customHeight="1" x14ac:dyDescent="0.2">
      <c r="A14" s="176" t="s">
        <v>27</v>
      </c>
      <c r="B14" s="179" t="s">
        <v>28</v>
      </c>
      <c r="C14" s="180" t="s">
        <v>29</v>
      </c>
      <c r="D14" s="180"/>
      <c r="E14" s="180"/>
      <c r="F14" s="180"/>
      <c r="G14" s="180"/>
      <c r="H14" s="176" t="s">
        <v>30</v>
      </c>
      <c r="I14" s="176"/>
      <c r="J14" s="176"/>
      <c r="K14" s="176" t="s">
        <v>31</v>
      </c>
      <c r="L14" s="4"/>
      <c r="M14" s="4"/>
    </row>
    <row r="15" spans="1:13" ht="13.5" customHeight="1" x14ac:dyDescent="0.2">
      <c r="A15" s="176"/>
      <c r="B15" s="179"/>
      <c r="C15" s="180"/>
      <c r="D15" s="180"/>
      <c r="E15" s="180"/>
      <c r="F15" s="180"/>
      <c r="G15" s="180"/>
      <c r="H15" s="176" t="s">
        <v>32</v>
      </c>
      <c r="I15" s="176" t="s">
        <v>33</v>
      </c>
      <c r="J15" s="176" t="s">
        <v>34</v>
      </c>
      <c r="K15" s="176"/>
      <c r="L15" s="4"/>
      <c r="M15" s="4"/>
    </row>
    <row r="16" spans="1:13" ht="13.5" customHeight="1" x14ac:dyDescent="0.2">
      <c r="A16" s="176"/>
      <c r="B16" s="179"/>
      <c r="C16" s="180"/>
      <c r="D16" s="180"/>
      <c r="E16" s="180"/>
      <c r="F16" s="180"/>
      <c r="G16" s="180"/>
      <c r="H16" s="176"/>
      <c r="I16" s="176"/>
      <c r="J16" s="176"/>
      <c r="K16" s="176"/>
      <c r="L16" s="4"/>
      <c r="M16" s="4"/>
    </row>
    <row r="17" spans="1:13" ht="21" customHeight="1" x14ac:dyDescent="0.2">
      <c r="A17" s="176"/>
      <c r="B17" s="179"/>
      <c r="C17" s="180"/>
      <c r="D17" s="180"/>
      <c r="E17" s="180"/>
      <c r="F17" s="180"/>
      <c r="G17" s="180"/>
      <c r="H17" s="176"/>
      <c r="I17" s="176"/>
      <c r="J17" s="176"/>
      <c r="K17" s="176"/>
      <c r="L17" s="4"/>
      <c r="M17" s="4"/>
    </row>
    <row r="18" spans="1:13" x14ac:dyDescent="0.2">
      <c r="A18" s="18">
        <v>1</v>
      </c>
      <c r="B18" s="19" t="s">
        <v>35</v>
      </c>
      <c r="C18" s="181">
        <v>3</v>
      </c>
      <c r="D18" s="182"/>
      <c r="E18" s="182"/>
      <c r="F18" s="182"/>
      <c r="G18" s="183"/>
      <c r="H18" s="18">
        <v>4</v>
      </c>
      <c r="I18" s="18">
        <v>5</v>
      </c>
      <c r="J18" s="18">
        <v>6</v>
      </c>
      <c r="K18" s="18">
        <v>7</v>
      </c>
      <c r="L18" s="4"/>
      <c r="M18" s="4"/>
    </row>
    <row r="19" spans="1:13" s="6" customFormat="1" x14ac:dyDescent="0.2">
      <c r="A19" s="162"/>
      <c r="B19" s="163"/>
      <c r="C19" s="164" t="s">
        <v>127</v>
      </c>
      <c r="D19" s="25"/>
      <c r="E19" s="25"/>
      <c r="F19" s="25"/>
      <c r="G19" s="25"/>
      <c r="H19" s="31"/>
      <c r="I19" s="31"/>
      <c r="J19" s="31"/>
      <c r="K19" s="165"/>
    </row>
    <row r="20" spans="1:13" s="6" customFormat="1" x14ac:dyDescent="0.2">
      <c r="A20" s="23">
        <v>1</v>
      </c>
      <c r="B20" s="24" t="s">
        <v>123</v>
      </c>
      <c r="C20" s="25" t="s">
        <v>135</v>
      </c>
      <c r="D20" s="25"/>
      <c r="E20" s="25"/>
      <c r="F20" s="25"/>
      <c r="G20" s="25"/>
      <c r="H20" s="31">
        <f>11274.851-I20</f>
        <v>4791.0389999999998</v>
      </c>
      <c r="I20" s="31">
        <v>6483.8119999999999</v>
      </c>
      <c r="J20" s="31">
        <v>0</v>
      </c>
      <c r="K20" s="32">
        <f>SUM(H20:J20)</f>
        <v>11274.851000000001</v>
      </c>
    </row>
    <row r="21" spans="1:13" s="6" customFormat="1" x14ac:dyDescent="0.2">
      <c r="A21" s="169"/>
      <c r="B21" s="166"/>
      <c r="C21" s="23" t="s">
        <v>128</v>
      </c>
      <c r="D21" s="25"/>
      <c r="E21" s="25"/>
      <c r="F21" s="25"/>
      <c r="G21" s="25"/>
      <c r="H21" s="31">
        <f>SUM(H20:H20)</f>
        <v>4791.0389999999998</v>
      </c>
      <c r="I21" s="31">
        <f>SUM(I20:I20)</f>
        <v>6483.8119999999999</v>
      </c>
      <c r="J21" s="31">
        <f>SUM(J20:J20)</f>
        <v>0</v>
      </c>
      <c r="K21" s="31">
        <f>SUM(K20:K20)</f>
        <v>11274.851000000001</v>
      </c>
    </row>
    <row r="22" spans="1:13" s="6" customFormat="1" x14ac:dyDescent="0.2">
      <c r="A22" s="167"/>
      <c r="B22" s="68"/>
      <c r="C22" s="164" t="s">
        <v>129</v>
      </c>
      <c r="D22" s="25"/>
      <c r="E22" s="25"/>
      <c r="F22" s="25"/>
      <c r="G22" s="25"/>
      <c r="H22" s="31"/>
      <c r="I22" s="31"/>
      <c r="J22" s="31"/>
      <c r="K22" s="165"/>
    </row>
    <row r="23" spans="1:13" s="6" customFormat="1" x14ac:dyDescent="0.2">
      <c r="A23" s="23">
        <v>2</v>
      </c>
      <c r="B23" s="24" t="s">
        <v>124</v>
      </c>
      <c r="C23" s="25" t="s">
        <v>130</v>
      </c>
      <c r="D23" s="25"/>
      <c r="E23" s="25"/>
      <c r="F23" s="25"/>
      <c r="G23" s="25"/>
      <c r="H23" s="31">
        <v>11838.583000000001</v>
      </c>
      <c r="I23" s="31">
        <v>0</v>
      </c>
      <c r="J23" s="31">
        <v>0</v>
      </c>
      <c r="K23" s="32">
        <f>SUM(H23:J23)</f>
        <v>11838.583000000001</v>
      </c>
    </row>
    <row r="24" spans="1:13" s="6" customFormat="1" x14ac:dyDescent="0.2">
      <c r="A24" s="167"/>
      <c r="B24" s="68"/>
      <c r="C24" s="23" t="s">
        <v>131</v>
      </c>
      <c r="D24" s="25"/>
      <c r="E24" s="25"/>
      <c r="F24" s="25"/>
      <c r="G24" s="25"/>
      <c r="H24" s="31">
        <f>SUM(H23:H23)</f>
        <v>11838.583000000001</v>
      </c>
      <c r="I24" s="31">
        <f>SUM(I23:I23)</f>
        <v>0</v>
      </c>
      <c r="J24" s="31">
        <f>SUM(J23:J23)</f>
        <v>0</v>
      </c>
      <c r="K24" s="31">
        <f>SUM(K23:K23)</f>
        <v>11838.583000000001</v>
      </c>
    </row>
    <row r="25" spans="1:13" s="6" customFormat="1" x14ac:dyDescent="0.2">
      <c r="A25" s="169"/>
      <c r="B25" s="163"/>
      <c r="C25" s="164" t="s">
        <v>132</v>
      </c>
      <c r="D25" s="25"/>
      <c r="E25" s="25"/>
      <c r="F25" s="25"/>
      <c r="G25" s="25"/>
      <c r="H25" s="31"/>
      <c r="I25" s="31"/>
      <c r="J25" s="31"/>
      <c r="K25" s="165"/>
      <c r="L25" s="168"/>
    </row>
    <row r="26" spans="1:13" s="6" customFormat="1" x14ac:dyDescent="0.2">
      <c r="A26" s="23">
        <v>3</v>
      </c>
      <c r="B26" s="24" t="s">
        <v>125</v>
      </c>
      <c r="C26" s="25" t="s">
        <v>133</v>
      </c>
      <c r="D26" s="25"/>
      <c r="E26" s="25"/>
      <c r="F26" s="25"/>
      <c r="G26" s="25"/>
      <c r="H26" s="31">
        <f>8171.671-I26</f>
        <v>8100.9470000000001</v>
      </c>
      <c r="I26" s="31">
        <v>70.724000000000004</v>
      </c>
      <c r="J26" s="31">
        <v>0</v>
      </c>
      <c r="K26" s="32">
        <f>SUM(H26:J26)</f>
        <v>8171.6710000000003</v>
      </c>
      <c r="L26" s="168"/>
      <c r="M26" s="31"/>
    </row>
    <row r="27" spans="1:13" s="6" customFormat="1" x14ac:dyDescent="0.2">
      <c r="A27" s="23">
        <v>4</v>
      </c>
      <c r="B27" s="24" t="s">
        <v>126</v>
      </c>
      <c r="C27" s="25" t="s">
        <v>112</v>
      </c>
      <c r="D27" s="25"/>
      <c r="E27" s="25"/>
      <c r="F27" s="25"/>
      <c r="G27" s="25"/>
      <c r="H27" s="31">
        <v>6670.808</v>
      </c>
      <c r="I27" s="31">
        <v>0</v>
      </c>
      <c r="J27" s="31">
        <v>0</v>
      </c>
      <c r="K27" s="32">
        <f>SUM(H27:J27)</f>
        <v>6670.808</v>
      </c>
    </row>
    <row r="28" spans="1:13" s="6" customFormat="1" x14ac:dyDescent="0.2">
      <c r="A28" s="162"/>
      <c r="B28" s="166"/>
      <c r="C28" s="23" t="s">
        <v>134</v>
      </c>
      <c r="D28" s="25"/>
      <c r="E28" s="25"/>
      <c r="F28" s="25"/>
      <c r="G28" s="25"/>
      <c r="H28" s="31">
        <f>SUM(H26:H27)</f>
        <v>14771.754999999999</v>
      </c>
      <c r="I28" s="31">
        <f>SUM(I26:I27)</f>
        <v>70.724000000000004</v>
      </c>
      <c r="J28" s="31">
        <f>SUM(J26:J27)</f>
        <v>0</v>
      </c>
      <c r="K28" s="31">
        <f>SUM(K26:K27)</f>
        <v>14842.478999999999</v>
      </c>
    </row>
    <row r="29" spans="1:13" x14ac:dyDescent="0.2">
      <c r="A29" s="23"/>
      <c r="B29" s="24"/>
      <c r="C29" s="34" t="s">
        <v>39</v>
      </c>
      <c r="D29" s="25"/>
      <c r="E29" s="25"/>
      <c r="F29" s="25"/>
      <c r="G29" s="25"/>
      <c r="H29" s="31"/>
      <c r="I29" s="31"/>
      <c r="J29" s="31"/>
      <c r="K29" s="32"/>
      <c r="L29" t="s">
        <v>41</v>
      </c>
    </row>
    <row r="30" spans="1:13" x14ac:dyDescent="0.2">
      <c r="A30" s="23">
        <v>5</v>
      </c>
      <c r="B30" s="24" t="s">
        <v>37</v>
      </c>
      <c r="C30" s="25" t="s">
        <v>104</v>
      </c>
      <c r="D30" s="25"/>
      <c r="E30" s="25"/>
      <c r="F30" s="25"/>
      <c r="G30" s="25"/>
      <c r="H30" s="31">
        <v>3826.1129999999998</v>
      </c>
      <c r="I30" s="31">
        <v>0</v>
      </c>
      <c r="J30" s="31">
        <v>0</v>
      </c>
      <c r="K30" s="32">
        <f>SUM(H30:J30)</f>
        <v>3826.1129999999998</v>
      </c>
    </row>
    <row r="31" spans="1:13" x14ac:dyDescent="0.2">
      <c r="A31" s="23">
        <v>6</v>
      </c>
      <c r="B31" s="24" t="s">
        <v>103</v>
      </c>
      <c r="C31" s="25" t="s">
        <v>43</v>
      </c>
      <c r="D31" s="25"/>
      <c r="E31" s="25"/>
      <c r="F31" s="25"/>
      <c r="G31" s="25"/>
      <c r="H31" s="31">
        <f>31755.678-I31</f>
        <v>30619.753000000001</v>
      </c>
      <c r="I31" s="31">
        <v>1135.925</v>
      </c>
      <c r="J31" s="31">
        <v>0</v>
      </c>
      <c r="K31" s="32">
        <f>SUM(H31:J31)</f>
        <v>31755.678</v>
      </c>
    </row>
    <row r="32" spans="1:13" x14ac:dyDescent="0.2">
      <c r="A32" s="60"/>
      <c r="B32" s="61"/>
      <c r="C32" s="21" t="s">
        <v>38</v>
      </c>
      <c r="D32" s="22"/>
      <c r="E32" s="22"/>
      <c r="F32" s="22"/>
      <c r="G32" s="22"/>
      <c r="H32" s="31">
        <f>SUM(H30:H31)</f>
        <v>34445.866000000002</v>
      </c>
      <c r="I32" s="31">
        <f>SUM(I30:I31)</f>
        <v>1135.925</v>
      </c>
      <c r="J32" s="31">
        <f>SUM(J30:J31)</f>
        <v>0</v>
      </c>
      <c r="K32" s="31">
        <f>SUM(K30:K31)</f>
        <v>35581.790999999997</v>
      </c>
    </row>
    <row r="33" spans="1:13" x14ac:dyDescent="0.2">
      <c r="A33" s="60"/>
      <c r="B33" s="61"/>
      <c r="C33" s="15" t="s">
        <v>3</v>
      </c>
      <c r="D33" s="62"/>
      <c r="E33" s="62"/>
      <c r="F33" s="62"/>
      <c r="G33" s="62"/>
      <c r="H33" s="63">
        <f>H21+H24+H28+H32</f>
        <v>65847.243000000002</v>
      </c>
      <c r="I33" s="63">
        <f>I21+I24+I28+I32</f>
        <v>7690.4610000000002</v>
      </c>
      <c r="J33" s="63">
        <f>J21+J24+J28+J32</f>
        <v>0</v>
      </c>
      <c r="K33" s="63">
        <f>K21+K24+K28+K32</f>
        <v>73537.703999999998</v>
      </c>
    </row>
    <row r="34" spans="1:13" x14ac:dyDescent="0.2">
      <c r="A34" s="15"/>
      <c r="B34" s="26"/>
      <c r="C34" s="62" t="s">
        <v>24</v>
      </c>
      <c r="D34" s="62"/>
      <c r="E34" s="62"/>
      <c r="F34" s="62"/>
      <c r="G34" s="62"/>
      <c r="H34" s="63"/>
      <c r="I34" s="63"/>
      <c r="J34" s="63"/>
      <c r="K34" s="30">
        <f>'Ведомость труд'!O23</f>
        <v>8192.0560000000005</v>
      </c>
    </row>
    <row r="35" spans="1:13" x14ac:dyDescent="0.2">
      <c r="A35" s="15"/>
      <c r="B35" s="26"/>
      <c r="C35" s="62" t="s">
        <v>25</v>
      </c>
      <c r="D35" s="62"/>
      <c r="E35" s="62"/>
      <c r="F35" s="62"/>
      <c r="G35" s="62"/>
      <c r="H35" s="63"/>
      <c r="I35" s="63"/>
      <c r="J35" s="63"/>
      <c r="K35" s="64">
        <f>'Ведомость труд'!L23</f>
        <v>10203</v>
      </c>
    </row>
    <row r="36" spans="1:13" x14ac:dyDescent="0.2">
      <c r="A36" s="60"/>
      <c r="B36" s="61"/>
      <c r="C36" s="33" t="s">
        <v>40</v>
      </c>
      <c r="D36" s="62"/>
      <c r="E36" s="62"/>
      <c r="F36" s="62"/>
      <c r="G36" s="62"/>
      <c r="H36" s="63"/>
      <c r="I36" s="63"/>
      <c r="J36" s="63"/>
      <c r="K36" s="28"/>
    </row>
    <row r="37" spans="1:13" x14ac:dyDescent="0.2">
      <c r="A37" s="15">
        <v>7</v>
      </c>
      <c r="B37" s="95" t="s">
        <v>64</v>
      </c>
      <c r="C37" s="15" t="s">
        <v>26</v>
      </c>
      <c r="D37" s="62"/>
      <c r="E37" s="62"/>
      <c r="F37" s="62"/>
      <c r="G37" s="65">
        <v>0.01</v>
      </c>
      <c r="H37" s="63">
        <f>ROUND(H33*G37,3)</f>
        <v>658.47199999999998</v>
      </c>
      <c r="I37" s="63"/>
      <c r="J37" s="63"/>
      <c r="K37" s="28">
        <f>H37</f>
        <v>658.47199999999998</v>
      </c>
    </row>
    <row r="38" spans="1:13" x14ac:dyDescent="0.2">
      <c r="A38" s="60"/>
      <c r="B38" s="96"/>
      <c r="C38" s="15" t="s">
        <v>4</v>
      </c>
      <c r="D38" s="62"/>
      <c r="E38" s="62"/>
      <c r="F38" s="62"/>
      <c r="G38" s="62"/>
      <c r="H38" s="63">
        <f>ROUND(G37*H33,3)</f>
        <v>658.47199999999998</v>
      </c>
      <c r="I38" s="63"/>
      <c r="J38" s="63"/>
      <c r="K38" s="28">
        <f>K37</f>
        <v>658.47199999999998</v>
      </c>
    </row>
    <row r="39" spans="1:13" x14ac:dyDescent="0.2">
      <c r="A39" s="60"/>
      <c r="B39" s="96"/>
      <c r="C39" s="15" t="s">
        <v>5</v>
      </c>
      <c r="D39" s="62"/>
      <c r="E39" s="62"/>
      <c r="F39" s="62"/>
      <c r="G39" s="62"/>
      <c r="H39" s="63">
        <f>H33+H38</f>
        <v>66505.714999999997</v>
      </c>
      <c r="I39" s="63">
        <f>I33+I38</f>
        <v>7690.4610000000002</v>
      </c>
      <c r="J39" s="63">
        <f>J33+J38</f>
        <v>0</v>
      </c>
      <c r="K39" s="63">
        <f>K33+K38</f>
        <v>74196.176000000007</v>
      </c>
    </row>
    <row r="40" spans="1:13" x14ac:dyDescent="0.2">
      <c r="A40" s="60"/>
      <c r="B40" s="96"/>
      <c r="C40" s="33" t="s">
        <v>62</v>
      </c>
      <c r="D40" s="62"/>
      <c r="E40" s="62"/>
      <c r="F40" s="62"/>
      <c r="G40" s="62"/>
      <c r="H40" s="63"/>
      <c r="I40" s="63"/>
      <c r="J40" s="63"/>
      <c r="K40" s="28"/>
    </row>
    <row r="41" spans="1:13" ht="37.5" customHeight="1" x14ac:dyDescent="0.2">
      <c r="A41" s="15">
        <v>8</v>
      </c>
      <c r="B41" s="95" t="s">
        <v>63</v>
      </c>
      <c r="C41" s="171" t="s">
        <v>113</v>
      </c>
      <c r="D41" s="171"/>
      <c r="E41" s="171"/>
      <c r="F41" s="171"/>
      <c r="G41" s="66">
        <f>1.7*1.05%</f>
        <v>1.7850000000000001E-2</v>
      </c>
      <c r="H41" s="63">
        <f>ROUND(G41*H39,3)</f>
        <v>1187.127</v>
      </c>
      <c r="I41" s="63"/>
      <c r="J41" s="63"/>
      <c r="K41" s="28">
        <f>SUM(H41:J41)</f>
        <v>1187.127</v>
      </c>
    </row>
    <row r="42" spans="1:13" x14ac:dyDescent="0.2">
      <c r="A42" s="60"/>
      <c r="B42" s="61"/>
      <c r="C42" s="15" t="s">
        <v>6</v>
      </c>
      <c r="D42" s="62"/>
      <c r="E42" s="62"/>
      <c r="F42" s="62"/>
      <c r="G42" s="62"/>
      <c r="H42" s="28">
        <f>SUM(H41:H41)</f>
        <v>1187.127</v>
      </c>
      <c r="I42" s="28">
        <f>SUM(I41:I41)</f>
        <v>0</v>
      </c>
      <c r="J42" s="28">
        <f>SUM(J41:J41)</f>
        <v>0</v>
      </c>
      <c r="K42" s="28">
        <f>SUM(K41:K41)</f>
        <v>1187.127</v>
      </c>
    </row>
    <row r="43" spans="1:13" x14ac:dyDescent="0.2">
      <c r="A43" s="60"/>
      <c r="B43" s="61"/>
      <c r="C43" s="15" t="s">
        <v>60</v>
      </c>
      <c r="D43" s="62"/>
      <c r="E43" s="62"/>
      <c r="F43" s="62"/>
      <c r="G43" s="62"/>
      <c r="H43" s="63">
        <f>H39+H42</f>
        <v>67692.842000000004</v>
      </c>
      <c r="I43" s="63">
        <f>I39+I42</f>
        <v>7690.4610000000002</v>
      </c>
      <c r="J43" s="63">
        <f>J39+J42</f>
        <v>0</v>
      </c>
      <c r="K43" s="63">
        <f>SUM(H43:J43)</f>
        <v>75383.303</v>
      </c>
    </row>
    <row r="44" spans="1:13" x14ac:dyDescent="0.2">
      <c r="A44" s="161">
        <v>1</v>
      </c>
      <c r="B44" s="19" t="s">
        <v>35</v>
      </c>
      <c r="C44" s="181">
        <v>3</v>
      </c>
      <c r="D44" s="182"/>
      <c r="E44" s="182"/>
      <c r="F44" s="182"/>
      <c r="G44" s="183"/>
      <c r="H44" s="161">
        <v>4</v>
      </c>
      <c r="I44" s="161">
        <v>5</v>
      </c>
      <c r="J44" s="161">
        <v>6</v>
      </c>
      <c r="K44" s="161">
        <v>7</v>
      </c>
      <c r="L44" s="4"/>
      <c r="M44" s="4"/>
    </row>
    <row r="45" spans="1:13" x14ac:dyDescent="0.2">
      <c r="A45" s="15"/>
      <c r="B45" s="26"/>
      <c r="C45" s="62" t="s">
        <v>24</v>
      </c>
      <c r="D45" s="62"/>
      <c r="E45" s="62"/>
      <c r="F45" s="62"/>
      <c r="G45" s="62"/>
      <c r="H45" s="63"/>
      <c r="I45" s="63"/>
      <c r="J45" s="63"/>
      <c r="K45" s="28">
        <f>K34</f>
        <v>8192.0560000000005</v>
      </c>
    </row>
    <row r="46" spans="1:13" x14ac:dyDescent="0.2">
      <c r="A46" s="15"/>
      <c r="B46" s="26"/>
      <c r="C46" s="62" t="s">
        <v>25</v>
      </c>
      <c r="D46" s="62"/>
      <c r="E46" s="62"/>
      <c r="F46" s="62"/>
      <c r="G46" s="62"/>
      <c r="H46" s="63"/>
      <c r="I46" s="63"/>
      <c r="J46" s="63"/>
      <c r="K46" s="64">
        <f>K35</f>
        <v>10203</v>
      </c>
    </row>
    <row r="47" spans="1:13" x14ac:dyDescent="0.2">
      <c r="A47" s="60"/>
      <c r="B47" s="61"/>
      <c r="C47" s="15" t="s">
        <v>9</v>
      </c>
      <c r="D47" s="62"/>
      <c r="E47" s="62"/>
      <c r="F47" s="62"/>
      <c r="G47" s="62"/>
      <c r="H47" s="63"/>
      <c r="I47" s="63"/>
      <c r="J47" s="63"/>
      <c r="K47" s="63"/>
    </row>
    <row r="48" spans="1:13" x14ac:dyDescent="0.2">
      <c r="A48" s="60"/>
      <c r="B48" s="97"/>
      <c r="C48" s="62" t="s">
        <v>114</v>
      </c>
      <c r="D48" s="62"/>
      <c r="E48" s="62"/>
      <c r="F48" s="62"/>
      <c r="G48" s="62"/>
      <c r="H48" s="63">
        <f>H43</f>
        <v>67692.842000000004</v>
      </c>
      <c r="I48" s="63">
        <f>I43</f>
        <v>7690.4610000000002</v>
      </c>
      <c r="J48" s="63">
        <f>J43</f>
        <v>0</v>
      </c>
      <c r="K48" s="63">
        <f>K43</f>
        <v>75383.303</v>
      </c>
      <c r="M48" s="67"/>
    </row>
    <row r="49" spans="1:13" ht="45" x14ac:dyDescent="0.2">
      <c r="A49" s="60"/>
      <c r="B49" s="97" t="s">
        <v>65</v>
      </c>
      <c r="C49" s="62" t="s">
        <v>141</v>
      </c>
      <c r="D49" s="62"/>
      <c r="E49" s="62"/>
      <c r="F49" s="62"/>
      <c r="G49" s="62"/>
      <c r="H49" s="63">
        <f>H43*2405/2269</f>
        <v>71750.236000000004</v>
      </c>
      <c r="I49" s="63">
        <f>I43*2405/2269</f>
        <v>8151.4139999999998</v>
      </c>
      <c r="J49" s="63">
        <f>J43*2405/2269</f>
        <v>0</v>
      </c>
      <c r="K49" s="63">
        <f>K43*2405/2269</f>
        <v>79901.649999999994</v>
      </c>
      <c r="M49" s="67"/>
    </row>
    <row r="50" spans="1:13" x14ac:dyDescent="0.2">
      <c r="A50" s="60"/>
      <c r="B50" s="15"/>
      <c r="C50" s="62" t="s">
        <v>136</v>
      </c>
      <c r="D50" s="62"/>
      <c r="E50" s="62"/>
      <c r="F50" s="62"/>
      <c r="G50" s="62"/>
      <c r="H50" s="63"/>
      <c r="I50" s="63"/>
      <c r="J50" s="63">
        <f>K49*0.12</f>
        <v>9588.1980000000003</v>
      </c>
      <c r="K50" s="63">
        <f>J50</f>
        <v>9588.1980000000003</v>
      </c>
    </row>
    <row r="51" spans="1:13" x14ac:dyDescent="0.2">
      <c r="A51" s="55"/>
      <c r="B51" s="68" t="s">
        <v>58</v>
      </c>
      <c r="C51" s="57" t="s">
        <v>137</v>
      </c>
      <c r="D51" s="58"/>
      <c r="E51" s="58"/>
      <c r="F51" s="58"/>
      <c r="G51" s="58"/>
      <c r="H51" s="67">
        <f>H49+H50</f>
        <v>71750.236000000004</v>
      </c>
      <c r="I51" s="67">
        <f>I49+I50</f>
        <v>8151.4139999999998</v>
      </c>
      <c r="J51" s="67">
        <f>J49+J50</f>
        <v>9588.1980000000003</v>
      </c>
      <c r="K51" s="67">
        <f>K49+K50</f>
        <v>89489.847999999998</v>
      </c>
    </row>
    <row r="52" spans="1:13" ht="19.5" customHeight="1" thickBot="1" x14ac:dyDescent="0.25">
      <c r="A52" s="69"/>
      <c r="B52" s="27" t="s">
        <v>59</v>
      </c>
      <c r="C52" s="59" t="s">
        <v>42</v>
      </c>
      <c r="D52" s="59"/>
      <c r="E52" s="59"/>
      <c r="F52" s="59"/>
      <c r="G52" s="59"/>
      <c r="H52" s="70">
        <f>H51</f>
        <v>71750.236000000004</v>
      </c>
      <c r="I52" s="70">
        <f>I51</f>
        <v>8151.4139999999998</v>
      </c>
      <c r="J52" s="70">
        <f>J51</f>
        <v>9588.1980000000003</v>
      </c>
      <c r="K52" s="70">
        <f>K51</f>
        <v>89489.847999999998</v>
      </c>
    </row>
    <row r="53" spans="1:13" ht="13.5" thickTop="1" x14ac:dyDescent="0.2">
      <c r="A53" s="15"/>
      <c r="B53" s="71"/>
      <c r="C53" s="72"/>
      <c r="D53" s="72"/>
      <c r="E53" s="72"/>
      <c r="F53" s="72"/>
      <c r="G53" s="72"/>
      <c r="H53" s="63"/>
      <c r="I53" s="73"/>
      <c r="J53" s="73"/>
      <c r="K53" s="73"/>
    </row>
    <row r="54" spans="1:13" x14ac:dyDescent="0.2">
      <c r="A54" s="15"/>
      <c r="B54" s="26"/>
      <c r="C54" s="4"/>
      <c r="D54" s="4"/>
      <c r="E54" s="4"/>
      <c r="F54" s="4"/>
      <c r="G54" s="4"/>
      <c r="H54" s="4"/>
      <c r="I54" s="4"/>
      <c r="J54" s="4"/>
      <c r="K54" s="16"/>
    </row>
    <row r="55" spans="1:13" x14ac:dyDescent="0.2">
      <c r="A55" s="15"/>
      <c r="B55" s="26"/>
      <c r="C55" s="62" t="s">
        <v>52</v>
      </c>
      <c r="D55" s="62"/>
      <c r="E55" s="62"/>
      <c r="F55" s="62"/>
      <c r="G55" s="62"/>
      <c r="H55" s="62" t="s">
        <v>119</v>
      </c>
      <c r="I55" s="62"/>
      <c r="J55" s="62"/>
      <c r="K55" s="16"/>
    </row>
    <row r="56" spans="1:13" x14ac:dyDescent="0.2">
      <c r="A56" s="15"/>
      <c r="B56" s="26"/>
      <c r="C56" s="62"/>
      <c r="D56" s="16"/>
      <c r="E56" s="62"/>
      <c r="F56" s="62"/>
      <c r="G56" s="62"/>
      <c r="H56" s="62"/>
      <c r="I56" s="62"/>
      <c r="J56" s="16"/>
      <c r="K56" s="16"/>
    </row>
    <row r="57" spans="1:13" x14ac:dyDescent="0.2">
      <c r="A57" s="15"/>
      <c r="B57" s="26"/>
      <c r="C57" s="62"/>
      <c r="D57" s="16"/>
      <c r="E57" s="62"/>
      <c r="F57" s="62"/>
      <c r="G57" s="62"/>
      <c r="H57" s="62"/>
      <c r="I57" s="62"/>
      <c r="J57" s="16"/>
      <c r="K57" s="16"/>
    </row>
    <row r="58" spans="1:13" x14ac:dyDescent="0.2">
      <c r="A58" s="15"/>
      <c r="B58" s="26"/>
      <c r="C58" s="85"/>
      <c r="D58" s="85"/>
      <c r="E58" s="4"/>
      <c r="F58" s="4"/>
      <c r="G58" s="4"/>
      <c r="H58" s="85"/>
      <c r="I58" s="85"/>
      <c r="J58" s="4"/>
      <c r="K58" s="16"/>
    </row>
    <row r="59" spans="1:13" x14ac:dyDescent="0.2">
      <c r="A59" s="15"/>
      <c r="B59" s="26"/>
      <c r="C59" s="62"/>
      <c r="D59" s="16"/>
      <c r="E59" s="62"/>
      <c r="F59" s="62"/>
      <c r="G59" s="62"/>
      <c r="H59" s="62"/>
      <c r="I59" s="62"/>
      <c r="J59" s="16"/>
      <c r="K59" s="16"/>
    </row>
    <row r="60" spans="1:13" x14ac:dyDescent="0.2">
      <c r="A60" s="21"/>
      <c r="B60" s="90"/>
      <c r="C60" s="91"/>
      <c r="D60" s="92"/>
      <c r="E60" s="93"/>
      <c r="F60" s="93"/>
      <c r="G60" s="93"/>
      <c r="H60" s="91"/>
      <c r="I60" s="91"/>
      <c r="J60" s="92"/>
      <c r="K60" s="94"/>
    </row>
    <row r="61" spans="1:13" x14ac:dyDescent="0.2">
      <c r="A61" s="15"/>
      <c r="B61" s="26"/>
      <c r="C61" s="16"/>
      <c r="D61" s="16"/>
      <c r="E61" s="62"/>
      <c r="F61" s="62"/>
      <c r="G61" s="62"/>
      <c r="H61" s="62"/>
      <c r="I61" s="16"/>
      <c r="J61" s="16"/>
      <c r="K61" s="16"/>
    </row>
    <row r="62" spans="1:13" x14ac:dyDescent="0.2">
      <c r="A62" s="15"/>
      <c r="B62" s="26"/>
      <c r="C62" s="177"/>
      <c r="D62" s="177"/>
      <c r="E62" s="62"/>
      <c r="F62" s="62"/>
      <c r="G62" s="62"/>
      <c r="H62" s="62"/>
      <c r="I62" s="177"/>
      <c r="J62" s="177"/>
      <c r="K62" s="16"/>
    </row>
    <row r="63" spans="1:13" x14ac:dyDescent="0.2">
      <c r="A63" s="15"/>
      <c r="B63" s="26"/>
      <c r="C63" s="16"/>
      <c r="D63" s="16"/>
      <c r="E63" s="62"/>
      <c r="F63" s="62"/>
      <c r="G63" s="62"/>
      <c r="H63" s="62"/>
      <c r="I63" s="16"/>
      <c r="J63" s="16"/>
      <c r="K63" s="16"/>
    </row>
    <row r="64" spans="1:13" x14ac:dyDescent="0.2">
      <c r="A64" s="15"/>
      <c r="B64" s="26"/>
      <c r="C64" s="16"/>
      <c r="D64" s="16"/>
      <c r="E64" s="62"/>
      <c r="F64" s="62"/>
      <c r="G64" s="62"/>
      <c r="H64" s="62"/>
      <c r="I64" s="16"/>
      <c r="J64" s="16"/>
      <c r="K64" s="16"/>
    </row>
    <row r="65" spans="1:11" x14ac:dyDescent="0.2">
      <c r="A65" s="15"/>
      <c r="B65" s="26"/>
      <c r="C65" s="16"/>
      <c r="D65" s="16"/>
      <c r="E65" s="62"/>
      <c r="F65" s="62"/>
      <c r="G65" s="62"/>
      <c r="H65" s="62"/>
      <c r="I65" s="16"/>
      <c r="J65" s="16"/>
      <c r="K65" s="16"/>
    </row>
    <row r="66" spans="1:11" x14ac:dyDescent="0.2">
      <c r="A66" s="15"/>
      <c r="B66" s="26"/>
      <c r="C66" s="16"/>
      <c r="D66" s="16"/>
      <c r="E66" s="62"/>
      <c r="F66" s="62"/>
      <c r="G66" s="62"/>
      <c r="H66" s="62"/>
      <c r="I66" s="16"/>
      <c r="J66" s="16"/>
      <c r="K66" s="16"/>
    </row>
    <row r="67" spans="1:11" x14ac:dyDescent="0.2">
      <c r="A67" s="15"/>
      <c r="B67" s="26"/>
      <c r="C67" s="16"/>
      <c r="D67" s="16"/>
      <c r="E67" s="62"/>
      <c r="F67" s="62"/>
      <c r="G67" s="62"/>
      <c r="H67" s="62"/>
      <c r="I67" s="16"/>
      <c r="J67" s="16"/>
      <c r="K67" s="16"/>
    </row>
    <row r="68" spans="1:11" x14ac:dyDescent="0.2">
      <c r="A68" s="15"/>
      <c r="B68" s="26"/>
      <c r="C68" s="16"/>
      <c r="D68" s="16"/>
      <c r="E68" s="62"/>
      <c r="F68" s="62"/>
      <c r="G68" s="62"/>
      <c r="H68" s="62"/>
      <c r="I68" s="16"/>
      <c r="J68" s="16"/>
      <c r="K68" s="16"/>
    </row>
    <row r="69" spans="1:11" x14ac:dyDescent="0.2">
      <c r="A69" s="15"/>
      <c r="B69" s="26"/>
      <c r="C69" s="16"/>
      <c r="D69" s="16"/>
      <c r="E69" s="62"/>
      <c r="F69" s="62"/>
      <c r="G69" s="62"/>
      <c r="H69" s="62"/>
      <c r="I69" s="16"/>
      <c r="J69" s="16"/>
      <c r="K69" s="16"/>
    </row>
    <row r="70" spans="1:11" x14ac:dyDescent="0.2">
      <c r="A70" s="15"/>
      <c r="B70" s="26"/>
      <c r="C70" s="16"/>
      <c r="D70" s="16"/>
      <c r="E70" s="62"/>
      <c r="F70" s="62"/>
      <c r="G70" s="62"/>
      <c r="H70" s="62"/>
      <c r="I70" s="16"/>
      <c r="J70" s="16"/>
      <c r="K70" s="16"/>
    </row>
    <row r="71" spans="1:11" x14ac:dyDescent="0.2">
      <c r="A71" s="15"/>
      <c r="B71" s="26"/>
      <c r="C71" s="16"/>
      <c r="D71" s="16"/>
      <c r="E71" s="62"/>
      <c r="F71" s="62"/>
      <c r="G71" s="62"/>
      <c r="H71" s="62"/>
      <c r="I71" s="16"/>
      <c r="J71" s="16"/>
      <c r="K71" s="16"/>
    </row>
    <row r="72" spans="1:11" x14ac:dyDescent="0.2">
      <c r="A72" s="15"/>
      <c r="B72" s="26"/>
      <c r="C72" s="16"/>
      <c r="D72" s="16"/>
      <c r="E72" s="62"/>
      <c r="F72" s="62"/>
      <c r="G72" s="62"/>
      <c r="H72" s="62"/>
      <c r="I72" s="16"/>
      <c r="J72" s="16"/>
      <c r="K72" s="16"/>
    </row>
    <row r="73" spans="1:11" x14ac:dyDescent="0.2">
      <c r="A73" s="15"/>
      <c r="B73" s="26"/>
      <c r="C73" s="16"/>
      <c r="D73" s="16"/>
      <c r="E73" s="62"/>
      <c r="F73" s="62"/>
      <c r="G73" s="62"/>
      <c r="H73" s="62"/>
      <c r="I73" s="16"/>
      <c r="J73" s="16"/>
      <c r="K73" s="16"/>
    </row>
    <row r="74" spans="1:11" x14ac:dyDescent="0.2">
      <c r="A74" s="15"/>
      <c r="B74" s="26"/>
      <c r="C74" s="16"/>
      <c r="D74" s="16"/>
      <c r="E74" s="62"/>
      <c r="F74" s="62"/>
      <c r="G74" s="62"/>
      <c r="H74" s="62"/>
      <c r="I74" s="16"/>
      <c r="J74" s="16"/>
      <c r="K74" s="16"/>
    </row>
    <row r="75" spans="1:11" x14ac:dyDescent="0.2">
      <c r="A75" s="15"/>
      <c r="B75" s="26"/>
      <c r="C75" s="16"/>
      <c r="D75" s="16"/>
      <c r="E75" s="62"/>
      <c r="F75" s="62"/>
      <c r="G75" s="62"/>
      <c r="H75" s="62"/>
      <c r="I75" s="16"/>
      <c r="J75" s="16"/>
      <c r="K75" s="16"/>
    </row>
    <row r="76" spans="1:11" x14ac:dyDescent="0.2">
      <c r="A76" s="15"/>
      <c r="B76" s="26"/>
      <c r="C76" s="16"/>
      <c r="D76" s="16"/>
      <c r="E76" s="62"/>
      <c r="F76" s="62"/>
      <c r="G76" s="62"/>
      <c r="H76" s="62"/>
      <c r="I76" s="16"/>
      <c r="J76" s="16"/>
      <c r="K76" s="16"/>
    </row>
    <row r="77" spans="1:11" x14ac:dyDescent="0.2">
      <c r="A77" s="15"/>
      <c r="B77" s="26"/>
      <c r="C77" s="16"/>
      <c r="D77" s="16"/>
      <c r="E77" s="62"/>
      <c r="F77" s="62"/>
      <c r="G77" s="62"/>
      <c r="H77" s="62"/>
      <c r="I77" s="16"/>
      <c r="J77" s="16"/>
      <c r="K77" s="16"/>
    </row>
    <row r="78" spans="1:11" x14ac:dyDescent="0.2">
      <c r="A78" s="15"/>
      <c r="B78" s="26"/>
      <c r="C78" s="16"/>
      <c r="D78" s="16"/>
      <c r="E78" s="62"/>
      <c r="F78" s="62"/>
      <c r="G78" s="62"/>
      <c r="H78" s="62"/>
      <c r="I78" s="16"/>
      <c r="J78" s="16"/>
      <c r="K78" s="16"/>
    </row>
    <row r="79" spans="1:11" x14ac:dyDescent="0.2">
      <c r="A79" s="15"/>
      <c r="B79" s="26"/>
      <c r="C79" s="16"/>
      <c r="D79" s="16"/>
      <c r="E79" s="62"/>
      <c r="F79" s="62"/>
      <c r="G79" s="62"/>
      <c r="H79" s="62"/>
      <c r="I79" s="16"/>
      <c r="J79" s="16"/>
      <c r="K79" s="16"/>
    </row>
    <row r="80" spans="1:11" x14ac:dyDescent="0.2">
      <c r="A80" s="15"/>
      <c r="B80" s="26"/>
      <c r="C80" s="16"/>
      <c r="D80" s="16"/>
      <c r="E80" s="62"/>
      <c r="F80" s="62"/>
      <c r="G80" s="62"/>
      <c r="H80" s="62"/>
      <c r="I80" s="16"/>
      <c r="J80" s="16"/>
      <c r="K80" s="16"/>
    </row>
    <row r="81" spans="1:11" x14ac:dyDescent="0.2">
      <c r="A81" s="15"/>
      <c r="B81" s="26"/>
      <c r="C81" s="16"/>
      <c r="D81" s="16"/>
      <c r="E81" s="62"/>
      <c r="F81" s="62"/>
      <c r="G81" s="62"/>
      <c r="H81" s="62"/>
      <c r="I81" s="16"/>
      <c r="J81" s="16"/>
      <c r="K81" s="16"/>
    </row>
    <row r="82" spans="1:11" x14ac:dyDescent="0.2">
      <c r="A82" s="15"/>
      <c r="B82" s="26"/>
      <c r="C82" s="16"/>
      <c r="D82" s="16"/>
      <c r="E82" s="62"/>
      <c r="F82" s="62"/>
      <c r="G82" s="62"/>
      <c r="H82" s="62"/>
      <c r="I82" s="16"/>
      <c r="J82" s="16"/>
      <c r="K82" s="16"/>
    </row>
    <row r="83" spans="1:11" x14ac:dyDescent="0.2">
      <c r="A83" s="17" t="str">
        <f>A1</f>
        <v>Заказчик: ГУ "Отдел строительства Есильского района"</v>
      </c>
      <c r="B83" s="71"/>
      <c r="C83" s="72"/>
      <c r="D83" s="72"/>
      <c r="E83" s="72"/>
      <c r="F83" s="72"/>
      <c r="G83" s="72"/>
      <c r="H83" s="72"/>
      <c r="I83" s="72"/>
      <c r="J83" s="72"/>
      <c r="K83" s="56"/>
    </row>
    <row r="84" spans="1:11" x14ac:dyDescent="0.2">
      <c r="A84" s="17"/>
      <c r="B84" s="172" t="s">
        <v>10</v>
      </c>
      <c r="C84" s="172"/>
      <c r="D84" s="172"/>
      <c r="E84" s="172"/>
      <c r="F84" s="172"/>
      <c r="G84" s="172"/>
      <c r="H84" s="172"/>
      <c r="I84" s="72"/>
      <c r="J84" s="72"/>
      <c r="K84" s="56"/>
    </row>
    <row r="85" spans="1:11" x14ac:dyDescent="0.2">
      <c r="A85" s="17" t="s">
        <v>7</v>
      </c>
      <c r="B85" s="71"/>
      <c r="C85" s="72"/>
      <c r="D85" s="72"/>
      <c r="E85" s="72"/>
      <c r="F85" s="72"/>
      <c r="G85" s="72"/>
      <c r="H85" s="72"/>
      <c r="I85" s="72"/>
      <c r="J85" s="72"/>
      <c r="K85" s="56"/>
    </row>
    <row r="86" spans="1:11" x14ac:dyDescent="0.2">
      <c r="A86" s="17" t="s">
        <v>8</v>
      </c>
      <c r="B86" s="71"/>
      <c r="C86" s="72"/>
      <c r="D86" s="72"/>
      <c r="E86" s="73">
        <f>K113</f>
        <v>96968.188999999998</v>
      </c>
      <c r="F86" s="72" t="s">
        <v>1</v>
      </c>
      <c r="G86" s="72"/>
      <c r="H86" s="72"/>
      <c r="I86" s="72"/>
      <c r="J86" s="72"/>
      <c r="K86" s="56"/>
    </row>
    <row r="87" spans="1:11" x14ac:dyDescent="0.2">
      <c r="A87" s="17" t="s">
        <v>0</v>
      </c>
      <c r="B87" s="71"/>
      <c r="C87" s="72"/>
      <c r="D87" s="72"/>
      <c r="E87" s="73"/>
      <c r="F87" s="72"/>
      <c r="G87" s="72"/>
      <c r="H87" s="72"/>
      <c r="I87" s="72"/>
      <c r="J87" s="72"/>
      <c r="K87" s="56"/>
    </row>
    <row r="88" spans="1:11" x14ac:dyDescent="0.2">
      <c r="A88" s="17" t="s">
        <v>2</v>
      </c>
      <c r="B88" s="71"/>
      <c r="C88" s="72"/>
      <c r="D88" s="72"/>
      <c r="E88" s="73">
        <f>K111+K103</f>
        <v>10389.449000000001</v>
      </c>
      <c r="F88" s="72" t="str">
        <f>F86</f>
        <v>тыс. тенге</v>
      </c>
      <c r="G88" s="72"/>
      <c r="H88" s="72"/>
      <c r="I88" s="72"/>
      <c r="J88" s="72"/>
      <c r="K88" s="56"/>
    </row>
    <row r="89" spans="1:11" x14ac:dyDescent="0.2">
      <c r="A89" s="17" t="s">
        <v>83</v>
      </c>
      <c r="B89" s="71"/>
      <c r="C89" s="72"/>
      <c r="D89" s="72"/>
      <c r="E89" s="72"/>
      <c r="F89" s="72"/>
      <c r="G89" s="72"/>
      <c r="H89" s="72"/>
      <c r="I89" s="72"/>
      <c r="J89" s="72"/>
      <c r="K89" s="56"/>
    </row>
    <row r="90" spans="1:11" x14ac:dyDescent="0.2">
      <c r="A90" s="173" t="s">
        <v>44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</row>
    <row r="91" spans="1:11" ht="17.25" customHeight="1" x14ac:dyDescent="0.2">
      <c r="A91" s="185" t="str">
        <f>A10</f>
        <v>Строительство инженерных сетей и благоустройство к сорокапятиквартирному жилому дому по улице №3 дом №3 города Есиль Есильского района Акмолинской области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</row>
    <row r="92" spans="1:11" x14ac:dyDescent="0.2">
      <c r="A92" s="17" t="str">
        <f>A11</f>
        <v>Составлен в текущих ценах 3 квартала 2017 года</v>
      </c>
      <c r="B92" s="71"/>
      <c r="C92" s="72"/>
      <c r="D92" s="72"/>
      <c r="E92" s="72"/>
      <c r="F92" s="72"/>
      <c r="G92" s="72"/>
      <c r="H92" s="72"/>
      <c r="I92" s="72"/>
      <c r="J92" s="72"/>
      <c r="K92" s="56"/>
    </row>
    <row r="93" spans="1:11" ht="16.5" customHeight="1" x14ac:dyDescent="0.2">
      <c r="A93" s="17" t="s">
        <v>56</v>
      </c>
      <c r="B93" s="71"/>
      <c r="C93" s="72"/>
      <c r="D93" s="72"/>
      <c r="E93" s="72"/>
      <c r="F93" s="72"/>
      <c r="G93" s="72"/>
      <c r="H93" s="72"/>
      <c r="I93" s="72"/>
      <c r="J93" s="72"/>
      <c r="K93" s="56"/>
    </row>
    <row r="94" spans="1:11" x14ac:dyDescent="0.2">
      <c r="A94" s="178" t="s">
        <v>27</v>
      </c>
      <c r="B94" s="186" t="s">
        <v>28</v>
      </c>
      <c r="C94" s="178" t="s">
        <v>29</v>
      </c>
      <c r="D94" s="178"/>
      <c r="E94" s="178"/>
      <c r="F94" s="178"/>
      <c r="G94" s="178"/>
      <c r="H94" s="178" t="s">
        <v>30</v>
      </c>
      <c r="I94" s="178"/>
      <c r="J94" s="178"/>
      <c r="K94" s="178" t="s">
        <v>31</v>
      </c>
    </row>
    <row r="95" spans="1:11" ht="13.5" customHeight="1" x14ac:dyDescent="0.2">
      <c r="A95" s="178"/>
      <c r="B95" s="186"/>
      <c r="C95" s="178"/>
      <c r="D95" s="178"/>
      <c r="E95" s="178"/>
      <c r="F95" s="178"/>
      <c r="G95" s="178"/>
      <c r="H95" s="178" t="s">
        <v>32</v>
      </c>
      <c r="I95" s="178" t="s">
        <v>33</v>
      </c>
      <c r="J95" s="178" t="s">
        <v>34</v>
      </c>
      <c r="K95" s="178"/>
    </row>
    <row r="96" spans="1:11" ht="13.5" customHeight="1" x14ac:dyDescent="0.2">
      <c r="A96" s="178"/>
      <c r="B96" s="186"/>
      <c r="C96" s="178"/>
      <c r="D96" s="178"/>
      <c r="E96" s="178"/>
      <c r="F96" s="178"/>
      <c r="G96" s="178"/>
      <c r="H96" s="178"/>
      <c r="I96" s="178"/>
      <c r="J96" s="178"/>
      <c r="K96" s="178"/>
    </row>
    <row r="97" spans="1:11" x14ac:dyDescent="0.2">
      <c r="A97" s="18">
        <v>1</v>
      </c>
      <c r="B97" s="19" t="s">
        <v>35</v>
      </c>
      <c r="C97" s="184">
        <v>3</v>
      </c>
      <c r="D97" s="184"/>
      <c r="E97" s="184"/>
      <c r="F97" s="184"/>
      <c r="G97" s="184"/>
      <c r="H97" s="18">
        <v>4</v>
      </c>
      <c r="I97" s="18">
        <v>5</v>
      </c>
      <c r="J97" s="18">
        <v>6</v>
      </c>
      <c r="K97" s="18">
        <v>7</v>
      </c>
    </row>
    <row r="98" spans="1:11" x14ac:dyDescent="0.2">
      <c r="A98" s="15">
        <v>1</v>
      </c>
      <c r="B98" s="61"/>
      <c r="C98" s="26" t="s">
        <v>54</v>
      </c>
      <c r="D98" s="62"/>
      <c r="E98" s="62"/>
      <c r="F98" s="62"/>
      <c r="G98" s="62"/>
      <c r="H98" s="63"/>
      <c r="I98" s="63"/>
      <c r="J98" s="29">
        <f>3365.6/1.12</f>
        <v>3005</v>
      </c>
      <c r="K98" s="82">
        <f>J98</f>
        <v>3005</v>
      </c>
    </row>
    <row r="99" spans="1:11" ht="13.5" customHeight="1" x14ac:dyDescent="0.2">
      <c r="A99" s="15">
        <v>2</v>
      </c>
      <c r="B99" s="61"/>
      <c r="C99" s="26" t="s">
        <v>55</v>
      </c>
      <c r="D99" s="62"/>
      <c r="E99" s="62"/>
      <c r="F99" s="62"/>
      <c r="G99" s="66"/>
      <c r="H99" s="63"/>
      <c r="I99" s="63"/>
      <c r="J99" s="63">
        <f>735.194</f>
        <v>735.19399999999996</v>
      </c>
      <c r="K99" s="28">
        <f>J99</f>
        <v>735.19399999999996</v>
      </c>
    </row>
    <row r="100" spans="1:11" ht="13.5" customHeight="1" x14ac:dyDescent="0.2">
      <c r="A100" s="15"/>
      <c r="B100" s="61"/>
      <c r="C100" s="26" t="s">
        <v>49</v>
      </c>
      <c r="D100" s="62"/>
      <c r="E100" s="62"/>
      <c r="F100" s="62"/>
      <c r="G100" s="62"/>
      <c r="H100" s="63"/>
      <c r="I100" s="63"/>
      <c r="J100" s="63">
        <f>J99+J98</f>
        <v>3740.194</v>
      </c>
      <c r="K100" s="63">
        <f>SUM(H100:J100)</f>
        <v>3740.194</v>
      </c>
    </row>
    <row r="101" spans="1:11" ht="13.5" customHeight="1" x14ac:dyDescent="0.2">
      <c r="A101" s="15">
        <v>3</v>
      </c>
      <c r="B101" s="61"/>
      <c r="C101" s="12" t="s">
        <v>66</v>
      </c>
      <c r="D101" s="13"/>
      <c r="E101" s="13"/>
      <c r="F101" s="13"/>
      <c r="G101" s="13"/>
      <c r="H101" s="74"/>
      <c r="I101" s="74"/>
      <c r="J101" s="74">
        <f>ROUND(K100*2%,3)</f>
        <v>74.804000000000002</v>
      </c>
      <c r="K101" s="74">
        <f>J101</f>
        <v>74.804000000000002</v>
      </c>
    </row>
    <row r="102" spans="1:11" ht="13.5" customHeight="1" x14ac:dyDescent="0.2">
      <c r="A102" s="15"/>
      <c r="B102" s="61"/>
      <c r="C102" s="26" t="s">
        <v>49</v>
      </c>
      <c r="D102" s="62"/>
      <c r="E102" s="62"/>
      <c r="F102" s="62"/>
      <c r="G102" s="62"/>
      <c r="H102" s="63">
        <f>H100</f>
        <v>0</v>
      </c>
      <c r="I102" s="63">
        <f>I100</f>
        <v>0</v>
      </c>
      <c r="J102" s="63">
        <f>J100+J101</f>
        <v>3814.998</v>
      </c>
      <c r="K102" s="63">
        <f>K100+K101</f>
        <v>3814.998</v>
      </c>
    </row>
    <row r="103" spans="1:11" ht="13.5" customHeight="1" x14ac:dyDescent="0.2">
      <c r="A103" s="15">
        <v>4</v>
      </c>
      <c r="B103" s="98"/>
      <c r="C103" s="12" t="s">
        <v>50</v>
      </c>
      <c r="D103" s="13"/>
      <c r="E103" s="13"/>
      <c r="F103" s="13"/>
      <c r="G103" s="13"/>
      <c r="H103" s="74"/>
      <c r="I103" s="74"/>
      <c r="J103" s="74">
        <f>ROUND(K102*12%,3)</f>
        <v>457.8</v>
      </c>
      <c r="K103" s="74">
        <f>J103</f>
        <v>457.8</v>
      </c>
    </row>
    <row r="104" spans="1:11" ht="17.25" customHeight="1" thickBot="1" x14ac:dyDescent="0.25">
      <c r="A104" s="27"/>
      <c r="B104" s="75"/>
      <c r="C104" s="76" t="s">
        <v>105</v>
      </c>
      <c r="D104" s="76"/>
      <c r="E104" s="76"/>
      <c r="F104" s="76"/>
      <c r="G104" s="76"/>
      <c r="H104" s="77">
        <f>H100+H103</f>
        <v>0</v>
      </c>
      <c r="I104" s="77">
        <f>I100+I103</f>
        <v>0</v>
      </c>
      <c r="J104" s="77">
        <f>J102+J103</f>
        <v>4272.7979999999998</v>
      </c>
      <c r="K104" s="77">
        <f>K102+K103</f>
        <v>4272.7979999999998</v>
      </c>
    </row>
    <row r="105" spans="1:11" ht="13.5" customHeight="1" thickTop="1" x14ac:dyDescent="0.2">
      <c r="A105" s="15">
        <v>1</v>
      </c>
      <c r="B105" s="61"/>
      <c r="C105" s="26" t="s">
        <v>138</v>
      </c>
      <c r="D105" s="62"/>
      <c r="E105" s="62"/>
      <c r="F105" s="62"/>
      <c r="G105" s="62"/>
      <c r="H105" s="63">
        <f>H49</f>
        <v>71750.236000000004</v>
      </c>
      <c r="I105" s="63">
        <f>I49</f>
        <v>8151.4139999999998</v>
      </c>
      <c r="J105" s="63">
        <f>J49</f>
        <v>0</v>
      </c>
      <c r="K105" s="63">
        <f>H105+I105+J105</f>
        <v>79901.649999999994</v>
      </c>
    </row>
    <row r="106" spans="1:11" ht="13.5" customHeight="1" x14ac:dyDescent="0.2">
      <c r="A106" s="15">
        <v>2</v>
      </c>
      <c r="B106" s="61"/>
      <c r="C106" s="26" t="s">
        <v>53</v>
      </c>
      <c r="D106" s="62"/>
      <c r="E106" s="62"/>
      <c r="F106" s="62"/>
      <c r="G106" s="66">
        <f>1.93*0.7%</f>
        <v>1.3509999999999999E-2</v>
      </c>
      <c r="H106" s="63"/>
      <c r="I106" s="63"/>
      <c r="J106" s="63">
        <f>ROUND(G106*K105,3)</f>
        <v>1079.471</v>
      </c>
      <c r="K106" s="28">
        <f>J106</f>
        <v>1079.471</v>
      </c>
    </row>
    <row r="107" spans="1:11" ht="13.5" customHeight="1" x14ac:dyDescent="0.2">
      <c r="A107" s="15">
        <v>3</v>
      </c>
      <c r="B107" s="61"/>
      <c r="C107" s="26" t="s">
        <v>48</v>
      </c>
      <c r="D107" s="62"/>
      <c r="E107" s="62"/>
      <c r="F107" s="62"/>
      <c r="G107" s="65">
        <v>2E-3</v>
      </c>
      <c r="H107" s="63"/>
      <c r="I107" s="63"/>
      <c r="J107" s="63">
        <f>ROUND(G107*K105,3)</f>
        <v>159.803</v>
      </c>
      <c r="K107" s="28">
        <f>J107</f>
        <v>159.803</v>
      </c>
    </row>
    <row r="108" spans="1:11" ht="13.5" customHeight="1" x14ac:dyDescent="0.2">
      <c r="A108" s="15"/>
      <c r="B108" s="61"/>
      <c r="C108" s="26" t="s">
        <v>49</v>
      </c>
      <c r="D108" s="62"/>
      <c r="E108" s="62"/>
      <c r="F108" s="62"/>
      <c r="G108" s="62"/>
      <c r="H108" s="63">
        <f>H105+H106+H107</f>
        <v>71750.236000000004</v>
      </c>
      <c r="I108" s="63">
        <f>I105+I106+I107</f>
        <v>8151.4139999999998</v>
      </c>
      <c r="J108" s="63">
        <f>J105+J106+J107</f>
        <v>1239.2739999999999</v>
      </c>
      <c r="K108" s="63">
        <f>SUM(H108:J108)</f>
        <v>81140.923999999999</v>
      </c>
    </row>
    <row r="109" spans="1:11" ht="13.5" customHeight="1" x14ac:dyDescent="0.2">
      <c r="A109" s="15">
        <v>4</v>
      </c>
      <c r="B109" s="61"/>
      <c r="C109" s="12" t="s">
        <v>66</v>
      </c>
      <c r="D109" s="13"/>
      <c r="E109" s="13"/>
      <c r="F109" s="13"/>
      <c r="G109" s="13"/>
      <c r="H109" s="74"/>
      <c r="I109" s="74"/>
      <c r="J109" s="74">
        <f>ROUND(K108*2%,3)</f>
        <v>1622.818</v>
      </c>
      <c r="K109" s="74">
        <f>J109</f>
        <v>1622.818</v>
      </c>
    </row>
    <row r="110" spans="1:11" ht="13.5" customHeight="1" x14ac:dyDescent="0.2">
      <c r="A110" s="15"/>
      <c r="B110" s="61"/>
      <c r="C110" s="26" t="s">
        <v>49</v>
      </c>
      <c r="D110" s="62"/>
      <c r="E110" s="62"/>
      <c r="F110" s="62"/>
      <c r="G110" s="62"/>
      <c r="H110" s="63">
        <f>H108</f>
        <v>71750.236000000004</v>
      </c>
      <c r="I110" s="63">
        <f>I108</f>
        <v>8151.4139999999998</v>
      </c>
      <c r="J110" s="63">
        <f>J108+J109</f>
        <v>2862.0920000000001</v>
      </c>
      <c r="K110" s="63">
        <f>K108+K109</f>
        <v>82763.741999999998</v>
      </c>
    </row>
    <row r="111" spans="1:11" ht="13.5" customHeight="1" x14ac:dyDescent="0.2">
      <c r="A111" s="15">
        <v>5</v>
      </c>
      <c r="B111" s="98"/>
      <c r="C111" s="12" t="s">
        <v>50</v>
      </c>
      <c r="D111" s="13"/>
      <c r="E111" s="13"/>
      <c r="F111" s="13"/>
      <c r="G111" s="13"/>
      <c r="H111" s="74"/>
      <c r="I111" s="74"/>
      <c r="J111" s="74">
        <f>ROUND(K110*12%,3)</f>
        <v>9931.6489999999994</v>
      </c>
      <c r="K111" s="74">
        <f>J111</f>
        <v>9931.6489999999994</v>
      </c>
    </row>
    <row r="112" spans="1:11" ht="17.25" customHeight="1" thickBot="1" x14ac:dyDescent="0.25">
      <c r="A112" s="27"/>
      <c r="B112" s="75"/>
      <c r="C112" s="76" t="s">
        <v>139</v>
      </c>
      <c r="D112" s="76"/>
      <c r="E112" s="76"/>
      <c r="F112" s="76"/>
      <c r="G112" s="76"/>
      <c r="H112" s="77">
        <f>H108+H111</f>
        <v>71750.236000000004</v>
      </c>
      <c r="I112" s="77">
        <f>I108+I111</f>
        <v>8151.4139999999998</v>
      </c>
      <c r="J112" s="77">
        <f>J110+J111</f>
        <v>12793.741</v>
      </c>
      <c r="K112" s="77">
        <f>K110+K111</f>
        <v>92695.391000000003</v>
      </c>
    </row>
    <row r="113" spans="1:12" ht="16.5" customHeight="1" thickTop="1" thickBot="1" x14ac:dyDescent="0.25">
      <c r="A113" s="35"/>
      <c r="B113" s="78"/>
      <c r="C113" s="79" t="s">
        <v>51</v>
      </c>
      <c r="D113" s="79"/>
      <c r="E113" s="79"/>
      <c r="F113" s="79"/>
      <c r="G113" s="79"/>
      <c r="H113" s="80">
        <f>H112</f>
        <v>71750.236000000004</v>
      </c>
      <c r="I113" s="80">
        <f>I112</f>
        <v>8151.4139999999998</v>
      </c>
      <c r="J113" s="80">
        <f>J112+J104</f>
        <v>17066.539000000001</v>
      </c>
      <c r="K113" s="80">
        <f>K112+K104</f>
        <v>96968.188999999998</v>
      </c>
      <c r="L113" s="67"/>
    </row>
    <row r="114" spans="1:12" ht="13.5" thickTop="1" x14ac:dyDescent="0.2">
      <c r="A114" s="17"/>
      <c r="B114" s="71"/>
      <c r="C114" s="72"/>
      <c r="D114" s="72"/>
      <c r="E114" s="72"/>
      <c r="F114" s="72"/>
      <c r="G114" s="72"/>
      <c r="H114" s="63"/>
      <c r="I114" s="73"/>
      <c r="J114" s="73"/>
      <c r="K114" s="73"/>
    </row>
    <row r="115" spans="1:12" x14ac:dyDescent="0.2">
      <c r="A115" s="17"/>
      <c r="B115" s="71"/>
      <c r="C115" s="72"/>
      <c r="D115" s="72"/>
      <c r="E115" s="72"/>
      <c r="F115" s="72"/>
      <c r="G115" s="72"/>
      <c r="H115" s="62"/>
      <c r="I115" s="72"/>
      <c r="J115" s="72"/>
      <c r="K115" s="81"/>
    </row>
    <row r="116" spans="1:12" x14ac:dyDescent="0.2">
      <c r="A116" s="17"/>
      <c r="B116" s="71"/>
      <c r="C116" s="62" t="str">
        <f>C55</f>
        <v>ДИРЕКТОР</v>
      </c>
      <c r="D116" s="62"/>
      <c r="E116" s="62"/>
      <c r="F116" s="62"/>
      <c r="G116" s="62"/>
      <c r="H116" s="62" t="str">
        <f>H55</f>
        <v>КИНСТЛЕР В.И.</v>
      </c>
      <c r="I116" s="62"/>
      <c r="J116" s="62"/>
      <c r="K116" s="56"/>
    </row>
    <row r="117" spans="1:12" x14ac:dyDescent="0.2">
      <c r="A117" s="17"/>
      <c r="B117" s="71"/>
      <c r="C117" s="62"/>
      <c r="D117" s="62"/>
      <c r="E117" s="62"/>
      <c r="F117" s="62"/>
      <c r="G117" s="62"/>
      <c r="H117" s="62"/>
      <c r="I117" s="62"/>
      <c r="J117" s="16"/>
      <c r="K117" s="56"/>
    </row>
    <row r="118" spans="1:12" x14ac:dyDescent="0.2">
      <c r="A118" s="17"/>
      <c r="B118" s="71"/>
      <c r="C118" s="62"/>
      <c r="D118" s="62"/>
      <c r="E118" s="62"/>
      <c r="F118" s="62"/>
      <c r="G118" s="62"/>
      <c r="H118" s="62"/>
      <c r="I118" s="62"/>
      <c r="J118" s="16"/>
      <c r="K118" s="56"/>
    </row>
    <row r="119" spans="1:12" x14ac:dyDescent="0.2">
      <c r="A119" s="17"/>
      <c r="B119" s="71"/>
      <c r="C119" s="62"/>
      <c r="D119" s="62"/>
      <c r="E119" s="62"/>
      <c r="F119" s="62"/>
      <c r="G119" s="62"/>
      <c r="H119" s="62"/>
      <c r="I119" s="62"/>
      <c r="J119" s="4"/>
      <c r="K119" s="56"/>
    </row>
    <row r="120" spans="1:12" x14ac:dyDescent="0.2">
      <c r="A120" s="17"/>
      <c r="B120" s="71"/>
      <c r="C120" s="62"/>
      <c r="D120" s="62"/>
      <c r="E120" s="62"/>
      <c r="F120" s="62"/>
      <c r="G120" s="62"/>
      <c r="H120" s="62"/>
      <c r="I120" s="62"/>
      <c r="J120" s="16"/>
      <c r="K120" s="56"/>
    </row>
    <row r="121" spans="1:12" x14ac:dyDescent="0.2">
      <c r="A121" s="17"/>
      <c r="B121" s="71"/>
      <c r="C121" s="72"/>
      <c r="D121" s="72"/>
      <c r="E121" s="72"/>
      <c r="F121" s="72"/>
      <c r="G121" s="72"/>
      <c r="H121" s="72"/>
      <c r="I121" s="72"/>
      <c r="J121" s="72"/>
      <c r="K121" s="56"/>
    </row>
  </sheetData>
  <mergeCells count="29">
    <mergeCell ref="C97:G97"/>
    <mergeCell ref="A91:K91"/>
    <mergeCell ref="A94:A96"/>
    <mergeCell ref="B94:B96"/>
    <mergeCell ref="C94:G96"/>
    <mergeCell ref="H94:J94"/>
    <mergeCell ref="K94:K96"/>
    <mergeCell ref="H95:H96"/>
    <mergeCell ref="C62:D62"/>
    <mergeCell ref="I62:J62"/>
    <mergeCell ref="H14:J14"/>
    <mergeCell ref="A14:A17"/>
    <mergeCell ref="I95:I96"/>
    <mergeCell ref="J95:J96"/>
    <mergeCell ref="I15:I17"/>
    <mergeCell ref="B14:B17"/>
    <mergeCell ref="C14:G17"/>
    <mergeCell ref="J15:J17"/>
    <mergeCell ref="C18:G18"/>
    <mergeCell ref="B84:H84"/>
    <mergeCell ref="A90:K90"/>
    <mergeCell ref="C44:G44"/>
    <mergeCell ref="A1:L2"/>
    <mergeCell ref="C41:F41"/>
    <mergeCell ref="B3:H3"/>
    <mergeCell ref="A9:K9"/>
    <mergeCell ref="A10:K10"/>
    <mergeCell ref="K14:K17"/>
    <mergeCell ref="H15:H17"/>
  </mergeCells>
  <phoneticPr fontId="0" type="noConversion"/>
  <pageMargins left="1.3385826771653544" right="0.27559055118110237" top="0.47244094488188981" bottom="0.39370078740157483" header="0.27559055118110237" footer="0.31496062992125984"/>
  <pageSetup paperSize="9" scale="89" orientation="landscape" r:id="rId1"/>
  <headerFooter alignWithMargins="0"/>
  <rowBreaks count="1" manualBreakCount="1"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79" zoomScaleNormal="79" workbookViewId="0">
      <selection activeCell="A5" sqref="A5:L5"/>
    </sheetView>
  </sheetViews>
  <sheetFormatPr defaultRowHeight="12.75" x14ac:dyDescent="0.2"/>
  <cols>
    <col min="1" max="1" width="10.85546875" customWidth="1"/>
    <col min="8" max="8" width="14.5703125" customWidth="1"/>
    <col min="11" max="11" width="10.28515625" customWidth="1"/>
    <col min="12" max="12" width="27.5703125" customWidth="1"/>
  </cols>
  <sheetData>
    <row r="1" spans="1:12" ht="12.75" customHeight="1" x14ac:dyDescent="0.2">
      <c r="A1" s="187" t="s">
        <v>118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/>
    </row>
    <row r="2" spans="1:12" ht="12.75" customHeight="1" x14ac:dyDescent="0.2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2"/>
    </row>
    <row r="3" spans="1:12" ht="45" customHeight="1" x14ac:dyDescent="0.2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ht="40.5" customHeight="1" x14ac:dyDescent="0.2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2"/>
    </row>
    <row r="5" spans="1:12" ht="45" customHeight="1" x14ac:dyDescent="0.45">
      <c r="A5" s="194" t="s">
        <v>20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6"/>
    </row>
    <row r="6" spans="1:12" ht="24.75" customHeight="1" x14ac:dyDescent="0.45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12" ht="54.75" customHeight="1" x14ac:dyDescent="0.2">
      <c r="A7" s="197" t="str">
        <f>сср!A10</f>
        <v>Строительство инженерных сетей и благоустройство к сорокапятиквартирному жилому дому по улице №3 дом №3 города Есиль Есильского района Акмолинской области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9"/>
    </row>
    <row r="8" spans="1:12" x14ac:dyDescent="0.2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</row>
    <row r="9" spans="1:12" ht="25.5" customHeight="1" x14ac:dyDescent="0.35">
      <c r="A9" s="200" t="s">
        <v>45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2"/>
    </row>
    <row r="10" spans="1:12" ht="15" customHeight="1" x14ac:dyDescent="0.3">
      <c r="A10" s="42" t="s">
        <v>17</v>
      </c>
      <c r="B10" s="40"/>
      <c r="C10" s="40"/>
      <c r="D10" s="40"/>
      <c r="E10" s="40"/>
      <c r="F10" s="40"/>
      <c r="G10" s="84" t="s">
        <v>57</v>
      </c>
      <c r="H10" s="84"/>
      <c r="I10" s="40"/>
      <c r="J10" s="40"/>
      <c r="K10" s="40"/>
      <c r="L10" s="41"/>
    </row>
    <row r="11" spans="1:12" ht="19.5" customHeight="1" x14ac:dyDescent="0.25">
      <c r="A11" s="42"/>
      <c r="B11" s="40"/>
      <c r="C11" s="40"/>
      <c r="D11" s="40"/>
      <c r="E11" s="193"/>
      <c r="F11" s="193"/>
      <c r="G11" s="193"/>
      <c r="H11" s="193"/>
      <c r="I11" s="193"/>
      <c r="J11" s="193"/>
      <c r="K11" s="40"/>
      <c r="L11" s="41"/>
    </row>
    <row r="12" spans="1:12" ht="18.75" customHeight="1" x14ac:dyDescent="0.2">
      <c r="A12" s="42"/>
      <c r="B12" s="203" t="str">
        <f>сср!A1</f>
        <v>Заказчик: ГУ "Отдел строительства Есильского района"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4"/>
    </row>
    <row r="13" spans="1:12" ht="18.75" customHeight="1" x14ac:dyDescent="0.2">
      <c r="A13" s="42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4"/>
    </row>
    <row r="14" spans="1:12" ht="12.75" customHeight="1" x14ac:dyDescent="0.2">
      <c r="A14" s="42"/>
      <c r="B14" s="43" t="s">
        <v>47</v>
      </c>
      <c r="C14" s="40"/>
      <c r="D14" s="53"/>
      <c r="E14" s="40"/>
      <c r="F14" s="40"/>
      <c r="G14" s="40"/>
      <c r="H14" s="40"/>
      <c r="I14" s="40"/>
      <c r="J14" s="40"/>
      <c r="K14" s="40"/>
      <c r="L14" s="41"/>
    </row>
    <row r="15" spans="1:12" x14ac:dyDescent="0.2">
      <c r="A15" s="42"/>
      <c r="B15" s="40" t="s">
        <v>46</v>
      </c>
      <c r="C15" s="40"/>
      <c r="D15" s="40"/>
      <c r="E15" s="40"/>
      <c r="F15" s="40"/>
      <c r="G15" s="40"/>
      <c r="H15" s="40"/>
      <c r="I15" s="40"/>
      <c r="J15" s="40"/>
      <c r="K15" s="40"/>
      <c r="L15" s="41"/>
    </row>
    <row r="16" spans="1:12" x14ac:dyDescent="0.2">
      <c r="A16" s="4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</row>
    <row r="17" spans="1:12" ht="18.75" x14ac:dyDescent="0.3">
      <c r="A17" s="42"/>
      <c r="B17" s="40"/>
      <c r="C17" s="40"/>
      <c r="D17" s="44" t="s">
        <v>36</v>
      </c>
      <c r="E17" s="40"/>
      <c r="F17" s="40"/>
      <c r="G17" s="40"/>
      <c r="H17" s="54">
        <f>сср!K113</f>
        <v>96968.188999999998</v>
      </c>
      <c r="I17" s="45" t="s">
        <v>11</v>
      </c>
      <c r="J17" s="40"/>
      <c r="K17" s="40"/>
      <c r="L17" s="41"/>
    </row>
    <row r="18" spans="1:12" ht="15.75" x14ac:dyDescent="0.25">
      <c r="A18" s="46" t="s">
        <v>18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</row>
    <row r="19" spans="1:12" x14ac:dyDescent="0.2">
      <c r="A19" s="47"/>
      <c r="B19" s="48"/>
      <c r="C19" s="40"/>
      <c r="D19" s="48"/>
      <c r="E19" s="48"/>
      <c r="F19" s="48"/>
      <c r="G19" s="48"/>
      <c r="H19" s="48"/>
      <c r="I19" s="48"/>
      <c r="J19" s="48"/>
      <c r="K19" s="40"/>
      <c r="L19" s="41"/>
    </row>
    <row r="20" spans="1:12" x14ac:dyDescent="0.2">
      <c r="A20" s="47"/>
      <c r="B20" s="48"/>
      <c r="C20" s="40"/>
      <c r="D20" s="48"/>
      <c r="E20" s="48"/>
      <c r="F20" s="48"/>
      <c r="G20" s="48"/>
      <c r="H20" s="48"/>
      <c r="I20" s="48"/>
      <c r="J20" s="48"/>
      <c r="K20" s="40"/>
      <c r="L20" s="41"/>
    </row>
    <row r="21" spans="1:12" ht="20.25" x14ac:dyDescent="0.3">
      <c r="A21" s="42"/>
      <c r="B21" s="40"/>
      <c r="C21" s="86" t="s">
        <v>52</v>
      </c>
      <c r="D21" s="87"/>
      <c r="E21" s="88"/>
      <c r="F21" s="88"/>
      <c r="G21" s="88"/>
      <c r="H21" s="88"/>
      <c r="I21" s="87" t="str">
        <f>сср!H116</f>
        <v>КИНСТЛЕР В.И.</v>
      </c>
      <c r="J21" s="88"/>
      <c r="K21" s="40"/>
      <c r="L21" s="41"/>
    </row>
    <row r="22" spans="1:12" x14ac:dyDescent="0.2">
      <c r="A22" s="42"/>
      <c r="B22" s="40"/>
      <c r="C22" s="89"/>
      <c r="D22" s="89"/>
      <c r="E22" s="89"/>
      <c r="F22" s="89"/>
      <c r="G22" s="89"/>
      <c r="H22" s="89"/>
      <c r="I22" s="89"/>
      <c r="J22" s="89"/>
      <c r="K22" s="40"/>
      <c r="L22" s="41"/>
    </row>
    <row r="23" spans="1:12" ht="15.75" x14ac:dyDescent="0.25">
      <c r="A23" s="49"/>
      <c r="B23" s="40"/>
      <c r="C23" s="86"/>
      <c r="D23" s="86"/>
      <c r="E23" s="86"/>
      <c r="F23" s="86"/>
      <c r="G23" s="86"/>
      <c r="H23" s="86"/>
      <c r="I23" s="86"/>
      <c r="J23" s="86"/>
      <c r="K23" s="40"/>
      <c r="L23" s="41"/>
    </row>
    <row r="24" spans="1:12" ht="15.75" x14ac:dyDescent="0.25">
      <c r="A24" s="49"/>
      <c r="B24" s="40"/>
      <c r="C24" s="87"/>
      <c r="D24" s="89"/>
      <c r="E24" s="89"/>
      <c r="F24" s="89"/>
      <c r="G24" s="89"/>
      <c r="H24" s="89"/>
      <c r="I24" s="87"/>
      <c r="J24" s="89"/>
      <c r="K24" s="40"/>
      <c r="L24" s="41"/>
    </row>
    <row r="25" spans="1:12" ht="15" x14ac:dyDescent="0.25">
      <c r="A25" s="4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</row>
    <row r="26" spans="1:12" ht="15" x14ac:dyDescent="0.25">
      <c r="A26" s="4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</row>
    <row r="27" spans="1:12" ht="18" customHeight="1" x14ac:dyDescent="0.25">
      <c r="A27" s="42"/>
      <c r="B27" s="40"/>
      <c r="C27" s="40"/>
      <c r="D27" s="40"/>
      <c r="E27" s="193" t="s">
        <v>102</v>
      </c>
      <c r="F27" s="193"/>
      <c r="G27" s="193"/>
      <c r="H27" s="193"/>
      <c r="I27" s="193"/>
      <c r="J27" s="40"/>
      <c r="K27" s="40"/>
      <c r="L27" s="41"/>
    </row>
    <row r="28" spans="1:12" ht="13.5" thickBot="1" x14ac:dyDescent="0.25">
      <c r="A28" s="50" t="s">
        <v>19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2"/>
    </row>
    <row r="29" spans="1:12" ht="13.5" x14ac:dyDescent="0.25">
      <c r="A29" s="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</sheetData>
  <mergeCells count="7">
    <mergeCell ref="A1:L4"/>
    <mergeCell ref="E27:I27"/>
    <mergeCell ref="A5:L5"/>
    <mergeCell ref="A7:L7"/>
    <mergeCell ref="A9:L9"/>
    <mergeCell ref="E11:J11"/>
    <mergeCell ref="B12:L1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85" zoomScaleNormal="85" workbookViewId="0">
      <selection activeCell="N17" sqref="N17"/>
    </sheetView>
  </sheetViews>
  <sheetFormatPr defaultRowHeight="12.75" x14ac:dyDescent="0.2"/>
  <cols>
    <col min="1" max="1" width="9.140625" style="103"/>
    <col min="2" max="16384" width="9.140625" style="93"/>
  </cols>
  <sheetData>
    <row r="1" spans="1:11" ht="18.75" x14ac:dyDescent="0.3">
      <c r="A1" s="212" t="s">
        <v>67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5.75" x14ac:dyDescent="0.25">
      <c r="A2" s="213" t="s">
        <v>68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42" customHeight="1" x14ac:dyDescent="0.2">
      <c r="A3" s="214" t="str">
        <f>сср!A10</f>
        <v>Строительство инженерных сетей и благоустройство к сорокапятиквартирному жилому дому по улице №3 дом №3 города Есиль Есильского района Акмолинской области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5.75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</row>
    <row r="5" spans="1:11" ht="31.5" customHeight="1" x14ac:dyDescent="0.25">
      <c r="A5" s="208" t="s">
        <v>69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6" spans="1:11" ht="15.75" x14ac:dyDescent="0.2">
      <c r="A6" s="215" t="s">
        <v>120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ht="30" customHeight="1" x14ac:dyDescent="0.25">
      <c r="A7" s="208" t="s">
        <v>121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</row>
    <row r="8" spans="1:11" ht="15.75" x14ac:dyDescent="0.25">
      <c r="A8" s="205" t="s">
        <v>70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</row>
    <row r="9" spans="1:11" ht="15.75" x14ac:dyDescent="0.25">
      <c r="A9" s="208" t="s">
        <v>72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</row>
    <row r="10" spans="1:11" ht="15.75" x14ac:dyDescent="0.25">
      <c r="A10" s="208" t="s">
        <v>109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</row>
    <row r="11" spans="1:11" ht="15.75" x14ac:dyDescent="0.25">
      <c r="A11" s="209" t="s">
        <v>71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</row>
    <row r="12" spans="1:11" ht="15.75" x14ac:dyDescent="0.25">
      <c r="A12" s="205" t="s">
        <v>73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</row>
    <row r="13" spans="1:11" ht="15.75" x14ac:dyDescent="0.25">
      <c r="A13" s="205" t="s">
        <v>110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</row>
    <row r="14" spans="1:11" ht="15.75" x14ac:dyDescent="0.25">
      <c r="A14" s="205" t="s">
        <v>74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</row>
    <row r="15" spans="1:11" ht="15.75" x14ac:dyDescent="0.25">
      <c r="A15" s="205" t="s">
        <v>122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1" ht="75" customHeight="1" x14ac:dyDescent="0.25">
      <c r="A16" s="208" t="s">
        <v>106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</row>
    <row r="17" spans="1:15" ht="15.75" x14ac:dyDescent="0.25">
      <c r="A17" s="209" t="s">
        <v>81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N17" s="93">
        <f>сср!G37*100</f>
        <v>1</v>
      </c>
      <c r="O17" s="93" t="s">
        <v>75</v>
      </c>
    </row>
    <row r="18" spans="1:15" ht="15.75" x14ac:dyDescent="0.25">
      <c r="A18" s="210" t="s">
        <v>111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N18" s="93">
        <f>сср!G41*100</f>
        <v>1.7849999999999999</v>
      </c>
      <c r="O18" s="93" t="s">
        <v>75</v>
      </c>
    </row>
    <row r="19" spans="1:15" ht="47.25" customHeight="1" x14ac:dyDescent="0.25">
      <c r="A19" s="211" t="s">
        <v>107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</row>
    <row r="20" spans="1:15" ht="15.75" x14ac:dyDescent="0.25">
      <c r="A20" s="209" t="s">
        <v>76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N20" s="93">
        <v>12</v>
      </c>
      <c r="O20" s="93" t="s">
        <v>75</v>
      </c>
    </row>
    <row r="21" spans="1:15" ht="15.75" x14ac:dyDescent="0.25">
      <c r="A21" s="101" t="s">
        <v>108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5" ht="15.75" x14ac:dyDescent="0.25">
      <c r="A22" s="102"/>
      <c r="B22" s="102"/>
      <c r="C22" s="102"/>
      <c r="D22" s="102"/>
      <c r="E22" s="102"/>
      <c r="F22" s="206">
        <f>сср!K113</f>
        <v>96968.188999999998</v>
      </c>
      <c r="G22" s="207"/>
      <c r="H22" s="101" t="s">
        <v>77</v>
      </c>
      <c r="I22" s="103"/>
      <c r="J22" s="102"/>
    </row>
    <row r="23" spans="1:15" ht="30" x14ac:dyDescent="0.25">
      <c r="A23" s="101" t="s">
        <v>78</v>
      </c>
      <c r="B23" s="104"/>
      <c r="F23" s="206">
        <f>сср!H113</f>
        <v>71750.236000000004</v>
      </c>
      <c r="G23" s="207"/>
      <c r="H23" s="108" t="s">
        <v>79</v>
      </c>
    </row>
    <row r="24" spans="1:15" ht="30" x14ac:dyDescent="0.25">
      <c r="A24" s="101" t="s">
        <v>82</v>
      </c>
      <c r="B24" s="104"/>
      <c r="F24" s="206">
        <f>сср!I113</f>
        <v>8151.4139999999998</v>
      </c>
      <c r="G24" s="207"/>
      <c r="H24" s="108" t="s">
        <v>79</v>
      </c>
    </row>
    <row r="25" spans="1:15" ht="30" x14ac:dyDescent="0.25">
      <c r="A25" s="101" t="s">
        <v>80</v>
      </c>
      <c r="B25" s="104"/>
      <c r="F25" s="206">
        <f>сср!J113</f>
        <v>17066.539000000001</v>
      </c>
      <c r="G25" s="207"/>
      <c r="H25" s="108" t="s">
        <v>79</v>
      </c>
    </row>
    <row r="26" spans="1:15" ht="14.25" x14ac:dyDescent="0.2">
      <c r="A26" s="105"/>
      <c r="I26" s="106"/>
      <c r="J26" s="107"/>
    </row>
    <row r="27" spans="1:15" ht="14.25" x14ac:dyDescent="0.2">
      <c r="A27" s="105"/>
      <c r="I27" s="106"/>
      <c r="J27" s="107"/>
    </row>
  </sheetData>
  <mergeCells count="23">
    <mergeCell ref="A1:K1"/>
    <mergeCell ref="A2:K2"/>
    <mergeCell ref="A3:K3"/>
    <mergeCell ref="A5:K5"/>
    <mergeCell ref="A6:K6"/>
    <mergeCell ref="A7:K7"/>
    <mergeCell ref="A8:K8"/>
    <mergeCell ref="A9:K9"/>
    <mergeCell ref="A10:K10"/>
    <mergeCell ref="A12:K12"/>
    <mergeCell ref="A11:K11"/>
    <mergeCell ref="F25:G25"/>
    <mergeCell ref="A16:K16"/>
    <mergeCell ref="A17:K17"/>
    <mergeCell ref="A18:K18"/>
    <mergeCell ref="A19:K19"/>
    <mergeCell ref="A20:K20"/>
    <mergeCell ref="F24:G24"/>
    <mergeCell ref="A13:K13"/>
    <mergeCell ref="A14:K14"/>
    <mergeCell ref="A15:K15"/>
    <mergeCell ref="F22:G22"/>
    <mergeCell ref="F23:G23"/>
  </mergeCells>
  <pageMargins left="1.1023622047244095" right="0.11811023622047245" top="0.55118110236220474" bottom="0.1574803149606299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82" zoomScaleNormal="82" workbookViewId="0">
      <selection activeCell="O18" sqref="O18"/>
    </sheetView>
  </sheetViews>
  <sheetFormatPr defaultRowHeight="13.5" x14ac:dyDescent="0.25"/>
  <cols>
    <col min="1" max="1" width="7.5703125" style="109" customWidth="1"/>
    <col min="2" max="2" width="8.28515625" style="109" customWidth="1"/>
    <col min="3" max="6" width="9.140625" style="109"/>
    <col min="7" max="7" width="9" style="109" bestFit="1" customWidth="1"/>
    <col min="8" max="8" width="5" style="109" customWidth="1"/>
    <col min="9" max="9" width="8.5703125" style="109" customWidth="1"/>
    <col min="10" max="10" width="5.28515625" style="109" customWidth="1"/>
    <col min="11" max="11" width="5.5703125" style="109" customWidth="1"/>
    <col min="12" max="12" width="12.7109375" style="109" bestFit="1" customWidth="1"/>
    <col min="13" max="13" width="5.7109375" style="109" customWidth="1"/>
    <col min="14" max="14" width="11.28515625" style="109" customWidth="1"/>
    <col min="15" max="15" width="12.42578125" style="109" customWidth="1"/>
    <col min="16" max="16" width="5.85546875" style="109" customWidth="1"/>
    <col min="17" max="16384" width="9.140625" style="109"/>
  </cols>
  <sheetData>
    <row r="1" spans="1:16" ht="36.75" customHeight="1" x14ac:dyDescent="0.25">
      <c r="A1" s="224" t="str">
        <f>сср!A10</f>
        <v>Строительство инженерных сетей и благоустройство к сорокапятиквартирному жилому дому по улице №3 дом №3 города Есиль Есильского района Акмолинской области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8" customHeight="1" x14ac:dyDescent="0.25">
      <c r="A3" s="110"/>
      <c r="B3" s="226" t="s">
        <v>84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1:16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x14ac:dyDescent="0.25">
      <c r="A5" s="225" t="s">
        <v>85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</row>
    <row r="6" spans="1:16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6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6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 t="s">
        <v>12</v>
      </c>
      <c r="K8" s="110"/>
      <c r="L8" s="110"/>
      <c r="M8" s="110"/>
      <c r="N8" s="111">
        <f>L32/1000</f>
        <v>14.054</v>
      </c>
      <c r="O8" s="110" t="s">
        <v>86</v>
      </c>
      <c r="P8" s="110"/>
    </row>
    <row r="9" spans="1:16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 t="s">
        <v>87</v>
      </c>
      <c r="K9" s="110"/>
      <c r="L9" s="110"/>
      <c r="M9" s="110"/>
      <c r="N9" s="111">
        <f>O32</f>
        <v>8854.7219999999998</v>
      </c>
      <c r="O9" s="110" t="s">
        <v>1</v>
      </c>
      <c r="P9" s="110"/>
    </row>
    <row r="10" spans="1:16" ht="14.25" thickBot="1" x14ac:dyDescent="0.3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1:16" x14ac:dyDescent="0.25">
      <c r="A11" s="113" t="s">
        <v>88</v>
      </c>
      <c r="B11" s="114" t="s">
        <v>88</v>
      </c>
      <c r="C11" s="115"/>
      <c r="D11" s="115"/>
      <c r="E11" s="115"/>
      <c r="F11" s="115"/>
      <c r="G11" s="115"/>
      <c r="H11" s="115"/>
      <c r="I11" s="115"/>
      <c r="J11" s="115"/>
      <c r="K11" s="227" t="s">
        <v>13</v>
      </c>
      <c r="L11" s="228"/>
      <c r="M11" s="229"/>
      <c r="N11" s="227" t="s">
        <v>14</v>
      </c>
      <c r="O11" s="228"/>
      <c r="P11" s="230"/>
    </row>
    <row r="12" spans="1:16" x14ac:dyDescent="0.25">
      <c r="A12" s="116" t="s">
        <v>15</v>
      </c>
      <c r="B12" s="117" t="s">
        <v>22</v>
      </c>
      <c r="C12" s="216" t="s">
        <v>89</v>
      </c>
      <c r="D12" s="217"/>
      <c r="E12" s="217"/>
      <c r="F12" s="217"/>
      <c r="G12" s="217"/>
      <c r="H12" s="217"/>
      <c r="I12" s="217"/>
      <c r="J12" s="217"/>
      <c r="K12" s="216" t="s">
        <v>90</v>
      </c>
      <c r="L12" s="217"/>
      <c r="M12" s="218"/>
      <c r="N12" s="216" t="s">
        <v>91</v>
      </c>
      <c r="O12" s="217"/>
      <c r="P12" s="219"/>
    </row>
    <row r="13" spans="1:16" ht="14.25" thickBot="1" x14ac:dyDescent="0.3">
      <c r="A13" s="118"/>
      <c r="B13" s="119"/>
      <c r="C13" s="112"/>
      <c r="D13" s="112"/>
      <c r="E13" s="112"/>
      <c r="F13" s="112"/>
      <c r="G13" s="112"/>
      <c r="H13" s="112"/>
      <c r="I13" s="112"/>
      <c r="J13" s="112"/>
      <c r="K13" s="220" t="s">
        <v>92</v>
      </c>
      <c r="L13" s="221"/>
      <c r="M13" s="222"/>
      <c r="N13" s="220" t="s">
        <v>93</v>
      </c>
      <c r="O13" s="221"/>
      <c r="P13" s="223"/>
    </row>
    <row r="14" spans="1:16" ht="14.25" thickBot="1" x14ac:dyDescent="0.3">
      <c r="A14" s="120">
        <v>1</v>
      </c>
      <c r="B14" s="121">
        <v>2</v>
      </c>
      <c r="C14" s="122"/>
      <c r="D14" s="122"/>
      <c r="E14" s="122">
        <v>3</v>
      </c>
      <c r="F14" s="122"/>
      <c r="G14" s="122"/>
      <c r="H14" s="122"/>
      <c r="I14" s="122"/>
      <c r="J14" s="121"/>
      <c r="K14" s="122"/>
      <c r="L14" s="123">
        <v>4</v>
      </c>
      <c r="M14" s="121"/>
      <c r="N14" s="124"/>
      <c r="O14" s="123">
        <v>5</v>
      </c>
      <c r="P14" s="125"/>
    </row>
    <row r="15" spans="1:16" x14ac:dyDescent="0.25">
      <c r="A15" s="126"/>
      <c r="B15" s="127"/>
      <c r="C15" s="128"/>
      <c r="D15" s="128"/>
      <c r="E15" s="128"/>
      <c r="F15" s="128"/>
      <c r="G15" s="128"/>
      <c r="H15" s="128"/>
      <c r="I15" s="128"/>
      <c r="J15" s="129"/>
      <c r="K15" s="128"/>
      <c r="L15" s="128"/>
      <c r="M15" s="129"/>
      <c r="N15" s="130"/>
      <c r="O15" s="128"/>
      <c r="P15" s="131"/>
    </row>
    <row r="16" spans="1:16" ht="15" customHeight="1" x14ac:dyDescent="0.25">
      <c r="A16" s="132">
        <v>1</v>
      </c>
      <c r="B16" s="133" t="s">
        <v>123</v>
      </c>
      <c r="C16" s="134" t="str">
        <f>сср!C20</f>
        <v>Наружные сети электроснабжения</v>
      </c>
      <c r="D16" s="134"/>
      <c r="E16" s="134"/>
      <c r="F16" s="134"/>
      <c r="G16" s="134"/>
      <c r="H16" s="134"/>
      <c r="I16" s="134"/>
      <c r="J16" s="135"/>
      <c r="K16" s="134"/>
      <c r="L16" s="147">
        <v>535</v>
      </c>
      <c r="M16" s="135"/>
      <c r="N16" s="136"/>
      <c r="O16" s="134">
        <v>463.50299999999999</v>
      </c>
      <c r="P16" s="137"/>
    </row>
    <row r="17" spans="1:16" ht="15" customHeight="1" x14ac:dyDescent="0.25">
      <c r="A17" s="132">
        <v>2</v>
      </c>
      <c r="B17" s="133" t="s">
        <v>124</v>
      </c>
      <c r="C17" s="134" t="str">
        <f>сср!C23</f>
        <v>Наружные сети телефонизации</v>
      </c>
      <c r="D17" s="134"/>
      <c r="E17" s="134"/>
      <c r="F17" s="134"/>
      <c r="G17" s="134"/>
      <c r="H17" s="134"/>
      <c r="I17" s="134"/>
      <c r="J17" s="135"/>
      <c r="K17" s="134"/>
      <c r="L17" s="159">
        <v>692</v>
      </c>
      <c r="M17" s="135"/>
      <c r="N17" s="136"/>
      <c r="O17" s="134">
        <v>548.54</v>
      </c>
      <c r="P17" s="137"/>
    </row>
    <row r="18" spans="1:16" ht="15" customHeight="1" x14ac:dyDescent="0.25">
      <c r="A18" s="132">
        <v>3</v>
      </c>
      <c r="B18" s="133" t="s">
        <v>125</v>
      </c>
      <c r="C18" s="134" t="str">
        <f>сср!C26</f>
        <v>Теплоснабжение</v>
      </c>
      <c r="D18" s="134"/>
      <c r="E18" s="134"/>
      <c r="F18" s="134"/>
      <c r="G18" s="134"/>
      <c r="H18" s="134"/>
      <c r="I18" s="134"/>
      <c r="J18" s="135"/>
      <c r="K18" s="134"/>
      <c r="L18" s="159">
        <v>761</v>
      </c>
      <c r="M18" s="135"/>
      <c r="N18" s="136"/>
      <c r="O18" s="134">
        <v>670.37199999999996</v>
      </c>
      <c r="P18" s="137"/>
    </row>
    <row r="19" spans="1:16" ht="15" customHeight="1" x14ac:dyDescent="0.25">
      <c r="A19" s="132">
        <v>4</v>
      </c>
      <c r="B19" s="133" t="s">
        <v>126</v>
      </c>
      <c r="C19" s="134" t="str">
        <f>сср!C27</f>
        <v>Наружные сети водоснабжения и канализации</v>
      </c>
      <c r="D19" s="134"/>
      <c r="E19" s="134"/>
      <c r="F19" s="134"/>
      <c r="G19" s="134"/>
      <c r="H19" s="134"/>
      <c r="I19" s="134"/>
      <c r="J19" s="135"/>
      <c r="K19" s="134"/>
      <c r="L19" s="159">
        <v>1936</v>
      </c>
      <c r="M19" s="135"/>
      <c r="N19" s="136"/>
      <c r="O19" s="134">
        <v>1520.4690000000001</v>
      </c>
      <c r="P19" s="137"/>
    </row>
    <row r="20" spans="1:16" ht="15" customHeight="1" x14ac:dyDescent="0.25">
      <c r="A20" s="132">
        <v>5</v>
      </c>
      <c r="B20" s="133" t="s">
        <v>37</v>
      </c>
      <c r="C20" s="134" t="str">
        <f>сср!C30</f>
        <v>Вертикальная планировка</v>
      </c>
      <c r="D20" s="134"/>
      <c r="E20" s="134"/>
      <c r="F20" s="134"/>
      <c r="G20" s="134"/>
      <c r="H20" s="134"/>
      <c r="I20" s="134"/>
      <c r="J20" s="135"/>
      <c r="K20" s="134"/>
      <c r="L20" s="160">
        <v>471</v>
      </c>
      <c r="M20" s="135"/>
      <c r="N20" s="136"/>
      <c r="O20" s="134">
        <v>519.34500000000003</v>
      </c>
      <c r="P20" s="137"/>
    </row>
    <row r="21" spans="1:16" ht="15" customHeight="1" x14ac:dyDescent="0.25">
      <c r="A21" s="132">
        <v>6</v>
      </c>
      <c r="B21" s="133" t="s">
        <v>103</v>
      </c>
      <c r="C21" s="134" t="str">
        <f>сср!C31</f>
        <v>Благоустройство</v>
      </c>
      <c r="D21" s="134"/>
      <c r="E21" s="134"/>
      <c r="F21" s="134"/>
      <c r="G21" s="134"/>
      <c r="H21" s="134"/>
      <c r="I21" s="134"/>
      <c r="J21" s="135"/>
      <c r="K21" s="134"/>
      <c r="L21" s="160">
        <v>5808</v>
      </c>
      <c r="M21" s="135"/>
      <c r="N21" s="136"/>
      <c r="O21" s="134">
        <v>4469.8270000000002</v>
      </c>
      <c r="P21" s="137"/>
    </row>
    <row r="22" spans="1:16" ht="15" customHeight="1" x14ac:dyDescent="0.25">
      <c r="A22" s="132"/>
      <c r="B22" s="133"/>
      <c r="C22" s="134"/>
      <c r="D22" s="134"/>
      <c r="E22" s="134"/>
      <c r="F22" s="134"/>
      <c r="G22" s="134"/>
      <c r="H22" s="134"/>
      <c r="I22" s="134"/>
      <c r="J22" s="135"/>
      <c r="K22" s="134"/>
      <c r="L22" s="134"/>
      <c r="M22" s="135"/>
      <c r="N22" s="136"/>
      <c r="O22" s="134"/>
      <c r="P22" s="137"/>
    </row>
    <row r="23" spans="1:16" x14ac:dyDescent="0.25">
      <c r="A23" s="132"/>
      <c r="B23" s="133"/>
      <c r="C23" s="134" t="s">
        <v>16</v>
      </c>
      <c r="D23" s="134"/>
      <c r="E23" s="134"/>
      <c r="F23" s="134"/>
      <c r="G23" s="134"/>
      <c r="H23" s="134"/>
      <c r="I23" s="134"/>
      <c r="J23" s="135"/>
      <c r="K23" s="134"/>
      <c r="L23" s="138">
        <f>SUM(L16:L21)</f>
        <v>10203</v>
      </c>
      <c r="M23" s="135"/>
      <c r="N23" s="136"/>
      <c r="O23" s="139">
        <f>SUM(O16:O21)</f>
        <v>8192.0560000000005</v>
      </c>
      <c r="P23" s="137"/>
    </row>
    <row r="24" spans="1:16" x14ac:dyDescent="0.25">
      <c r="A24" s="132" t="s">
        <v>94</v>
      </c>
      <c r="B24" s="140" t="s">
        <v>94</v>
      </c>
      <c r="C24" s="134" t="s">
        <v>94</v>
      </c>
      <c r="D24" s="134"/>
      <c r="E24" s="134"/>
      <c r="F24" s="134"/>
      <c r="G24" s="134"/>
      <c r="H24" s="134"/>
      <c r="I24" s="134"/>
      <c r="J24" s="135"/>
      <c r="K24" s="134"/>
      <c r="L24" s="138" t="s">
        <v>94</v>
      </c>
      <c r="M24" s="135"/>
      <c r="N24" s="136"/>
      <c r="O24" s="141" t="s">
        <v>94</v>
      </c>
      <c r="P24" s="137"/>
    </row>
    <row r="25" spans="1:16" x14ac:dyDescent="0.25">
      <c r="A25" s="142"/>
      <c r="B25" s="143"/>
      <c r="C25" s="144" t="s">
        <v>95</v>
      </c>
      <c r="D25" s="144"/>
      <c r="E25" s="144"/>
      <c r="F25" s="144"/>
      <c r="G25" s="144"/>
      <c r="H25" s="144"/>
      <c r="I25" s="145"/>
      <c r="J25" s="146"/>
      <c r="K25" s="145"/>
      <c r="L25" s="147" t="s">
        <v>94</v>
      </c>
      <c r="M25" s="146"/>
      <c r="N25" s="148"/>
      <c r="O25" s="149" t="s">
        <v>94</v>
      </c>
      <c r="P25" s="150"/>
    </row>
    <row r="26" spans="1:16" x14ac:dyDescent="0.25">
      <c r="A26" s="142"/>
      <c r="B26" s="143"/>
      <c r="C26" s="145"/>
      <c r="D26" s="145" t="s">
        <v>12</v>
      </c>
      <c r="E26" s="145"/>
      <c r="F26" s="145"/>
      <c r="G26" s="151">
        <f>сср!H37</f>
        <v>658.47199999999998</v>
      </c>
      <c r="H26" s="152" t="s">
        <v>96</v>
      </c>
      <c r="I26" s="152">
        <v>8.0000000000000004E-4</v>
      </c>
      <c r="J26" s="153" t="s">
        <v>97</v>
      </c>
      <c r="K26" s="145"/>
      <c r="L26" s="147">
        <f>G26*I26*1000</f>
        <v>527</v>
      </c>
      <c r="M26" s="146"/>
      <c r="N26" s="148"/>
      <c r="O26" s="149"/>
      <c r="P26" s="150"/>
    </row>
    <row r="27" spans="1:16" x14ac:dyDescent="0.25">
      <c r="A27" s="142"/>
      <c r="B27" s="143"/>
      <c r="C27" s="145"/>
      <c r="D27" s="145" t="s">
        <v>98</v>
      </c>
      <c r="E27" s="145"/>
      <c r="F27" s="145"/>
      <c r="G27" s="151">
        <f>сср!H37</f>
        <v>658.47199999999998</v>
      </c>
      <c r="H27" s="152" t="s">
        <v>96</v>
      </c>
      <c r="I27" s="152">
        <v>0.14099999999999999</v>
      </c>
      <c r="J27" s="153" t="s">
        <v>97</v>
      </c>
      <c r="K27" s="145"/>
      <c r="L27" s="147"/>
      <c r="M27" s="146"/>
      <c r="N27" s="148"/>
      <c r="O27" s="151">
        <f>G27*I27</f>
        <v>92.844999999999999</v>
      </c>
      <c r="P27" s="150"/>
    </row>
    <row r="28" spans="1:16" x14ac:dyDescent="0.25">
      <c r="A28" s="142"/>
      <c r="B28" s="143"/>
      <c r="C28" s="144" t="s">
        <v>99</v>
      </c>
      <c r="D28" s="144"/>
      <c r="E28" s="144"/>
      <c r="F28" s="145"/>
      <c r="G28" s="145"/>
      <c r="H28" s="152"/>
      <c r="I28" s="145"/>
      <c r="J28" s="146"/>
      <c r="K28" s="145"/>
      <c r="L28" s="147"/>
      <c r="M28" s="146"/>
      <c r="N28" s="148"/>
      <c r="O28" s="151"/>
      <c r="P28" s="150"/>
    </row>
    <row r="29" spans="1:16" x14ac:dyDescent="0.25">
      <c r="A29" s="142"/>
      <c r="B29" s="143"/>
      <c r="C29" s="145"/>
      <c r="D29" s="145" t="s">
        <v>12</v>
      </c>
      <c r="E29" s="145"/>
      <c r="F29" s="145"/>
      <c r="G29" s="151">
        <f>сср!H41</f>
        <v>1187.127</v>
      </c>
      <c r="H29" s="152" t="s">
        <v>96</v>
      </c>
      <c r="I29" s="152">
        <v>2.8E-3</v>
      </c>
      <c r="J29" s="153" t="s">
        <v>97</v>
      </c>
      <c r="K29" s="145"/>
      <c r="L29" s="147">
        <f>G29*I29*1000</f>
        <v>3324</v>
      </c>
      <c r="M29" s="146"/>
      <c r="N29" s="148"/>
      <c r="O29" s="151"/>
      <c r="P29" s="150"/>
    </row>
    <row r="30" spans="1:16" x14ac:dyDescent="0.25">
      <c r="A30" s="142"/>
      <c r="B30" s="143"/>
      <c r="C30" s="145"/>
      <c r="D30" s="145" t="s">
        <v>98</v>
      </c>
      <c r="E30" s="145"/>
      <c r="F30" s="145"/>
      <c r="G30" s="151">
        <f>сср!H41</f>
        <v>1187.127</v>
      </c>
      <c r="H30" s="152" t="s">
        <v>96</v>
      </c>
      <c r="I30" s="152">
        <v>0.48</v>
      </c>
      <c r="J30" s="153" t="s">
        <v>97</v>
      </c>
      <c r="K30" s="145"/>
      <c r="L30" s="147" t="s">
        <v>94</v>
      </c>
      <c r="M30" s="146"/>
      <c r="N30" s="148"/>
      <c r="O30" s="151">
        <f>G30*I30</f>
        <v>569.82100000000003</v>
      </c>
      <c r="P30" s="150"/>
    </row>
    <row r="31" spans="1:16" x14ac:dyDescent="0.25">
      <c r="A31" s="142"/>
      <c r="B31" s="143"/>
      <c r="C31" s="145"/>
      <c r="D31" s="145"/>
      <c r="E31" s="145"/>
      <c r="F31" s="145"/>
      <c r="G31" s="145"/>
      <c r="H31" s="145"/>
      <c r="I31" s="145"/>
      <c r="J31" s="146"/>
      <c r="K31" s="145"/>
      <c r="L31" s="147"/>
      <c r="M31" s="146"/>
      <c r="N31" s="148"/>
      <c r="O31" s="151" t="s">
        <v>94</v>
      </c>
      <c r="P31" s="150"/>
    </row>
    <row r="32" spans="1:16" x14ac:dyDescent="0.25">
      <c r="A32" s="142"/>
      <c r="B32" s="143"/>
      <c r="C32" s="145"/>
      <c r="D32" s="145"/>
      <c r="E32" s="145"/>
      <c r="F32" s="145"/>
      <c r="G32" s="145"/>
      <c r="H32" s="145"/>
      <c r="I32" s="154" t="s">
        <v>100</v>
      </c>
      <c r="J32" s="146"/>
      <c r="K32" s="145"/>
      <c r="L32" s="147">
        <f>L23+L26+L29</f>
        <v>14054</v>
      </c>
      <c r="M32" s="155"/>
      <c r="N32" s="156"/>
      <c r="O32" s="151">
        <f>O23+O27+O30</f>
        <v>8854.7219999999998</v>
      </c>
      <c r="P32" s="150"/>
    </row>
    <row r="33" spans="1:16" x14ac:dyDescent="0.25">
      <c r="A33" s="110"/>
      <c r="B33" s="157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</row>
    <row r="34" spans="1:16" x14ac:dyDescent="0.25">
      <c r="A34" s="110"/>
      <c r="B34" s="157"/>
      <c r="C34" s="110"/>
      <c r="D34" s="110" t="s">
        <v>140</v>
      </c>
      <c r="E34" s="110"/>
      <c r="F34" s="110"/>
      <c r="G34" s="110"/>
      <c r="H34" s="110"/>
      <c r="I34" s="110"/>
      <c r="J34" s="110"/>
      <c r="K34" s="111"/>
      <c r="L34" s="110"/>
      <c r="M34" s="110"/>
      <c r="N34" s="110"/>
      <c r="O34" s="110"/>
      <c r="P34" s="110"/>
    </row>
    <row r="35" spans="1:16" x14ac:dyDescent="0.25">
      <c r="A35" s="110"/>
      <c r="B35" s="157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  <row r="36" spans="1:16" x14ac:dyDescent="0.25">
      <c r="A36" s="110"/>
      <c r="B36" s="157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</row>
    <row r="37" spans="1:16" x14ac:dyDescent="0.25">
      <c r="L37" s="158"/>
    </row>
    <row r="38" spans="1:16" x14ac:dyDescent="0.25">
      <c r="L38" s="158"/>
    </row>
    <row r="39" spans="1:16" x14ac:dyDescent="0.25">
      <c r="L39" s="158"/>
    </row>
    <row r="40" spans="1:16" x14ac:dyDescent="0.25">
      <c r="L40" s="158"/>
    </row>
    <row r="43" spans="1:16" x14ac:dyDescent="0.25">
      <c r="L43" s="158"/>
    </row>
  </sheetData>
  <mergeCells count="11">
    <mergeCell ref="A1:P1"/>
    <mergeCell ref="A2:P2"/>
    <mergeCell ref="B3:P3"/>
    <mergeCell ref="A5:P5"/>
    <mergeCell ref="K11:M11"/>
    <mergeCell ref="N11:P11"/>
    <mergeCell ref="C12:J12"/>
    <mergeCell ref="K12:M12"/>
    <mergeCell ref="N12:P12"/>
    <mergeCell ref="K13:M13"/>
    <mergeCell ref="N13:P13"/>
  </mergeCells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сср</vt:lpstr>
      <vt:lpstr>титул</vt:lpstr>
      <vt:lpstr>пояснительная</vt:lpstr>
      <vt:lpstr>Ведомость труд</vt:lpstr>
    </vt:vector>
  </TitlesOfParts>
  <Company>Byte-M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Byte-M</dc:creator>
  <cp:lastModifiedBy>RePack by Diakov</cp:lastModifiedBy>
  <cp:lastPrinted>2017-09-06T05:25:00Z</cp:lastPrinted>
  <dcterms:created xsi:type="dcterms:W3CDTF">2003-06-24T08:05:18Z</dcterms:created>
  <dcterms:modified xsi:type="dcterms:W3CDTF">2017-09-06T05:25:07Z</dcterms:modified>
</cp:coreProperties>
</file>